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'Sheet1'!$B$1:$I$39</definedName>
  </definedNames>
  <calcPr fullCalcOnLoad="1"/>
</workbook>
</file>

<file path=xl/sharedStrings.xml><?xml version="1.0" encoding="utf-8"?>
<sst xmlns="http://schemas.openxmlformats.org/spreadsheetml/2006/main" count="2053" uniqueCount="1072">
  <si>
    <t>Customer Name</t>
  </si>
  <si>
    <t>Address</t>
  </si>
  <si>
    <t>Size</t>
  </si>
  <si>
    <t>Material</t>
  </si>
  <si>
    <t>Take Up</t>
  </si>
  <si>
    <t>Amount</t>
  </si>
  <si>
    <t>Installations</t>
  </si>
  <si>
    <t>Installation Date</t>
  </si>
  <si>
    <t>Thorpe</t>
  </si>
  <si>
    <t>phone</t>
  </si>
  <si>
    <t>installer</t>
  </si>
  <si>
    <t>7417 Auburn Mill Rd. Warrenton, VA 20187</t>
  </si>
  <si>
    <t>131,72</t>
  </si>
  <si>
    <t>Carpet</t>
  </si>
  <si>
    <t>yes</t>
  </si>
  <si>
    <t>wilo</t>
  </si>
  <si>
    <t>Kartsakalis</t>
  </si>
  <si>
    <t>10709 Edgewood Ave. Silver Spring, MD 2091</t>
  </si>
  <si>
    <t>McConnell</t>
  </si>
  <si>
    <t>7900 Rugby Rd. Manassas, VA 20111</t>
  </si>
  <si>
    <t>50,16</t>
  </si>
  <si>
    <t>juan</t>
  </si>
  <si>
    <t>jorge</t>
  </si>
  <si>
    <t>Chase</t>
  </si>
  <si>
    <t>9210 Caspian way # 302 Manassas, VA 20110</t>
  </si>
  <si>
    <t>byron</t>
  </si>
  <si>
    <t>hardwood</t>
  </si>
  <si>
    <t>kim</t>
  </si>
  <si>
    <t>7229 Antares Dr. Gaithersburg, MD 20879</t>
  </si>
  <si>
    <t>ronny</t>
  </si>
  <si>
    <t>Moseley</t>
  </si>
  <si>
    <t>1634 York Mills Lane Reston, VA 20194</t>
  </si>
  <si>
    <t>Used Carpet</t>
  </si>
  <si>
    <t>Ben Stearn</t>
  </si>
  <si>
    <t>202-462-4719</t>
  </si>
  <si>
    <t>Raquel Domingues</t>
  </si>
  <si>
    <t>43673 Primanti St. South Riding, VA 20152</t>
  </si>
  <si>
    <t>703-327-7883</t>
  </si>
  <si>
    <t>Stacy Beck</t>
  </si>
  <si>
    <t>202 232-4154</t>
  </si>
  <si>
    <t>runner</t>
  </si>
  <si>
    <t>lizandro</t>
  </si>
  <si>
    <t>orden</t>
  </si>
  <si>
    <t>8121 tenbrook dr, Gainsville VA 20155</t>
  </si>
  <si>
    <t>short</t>
  </si>
  <si>
    <t>oeder</t>
  </si>
  <si>
    <t>Suhol</t>
  </si>
  <si>
    <t>Ricci</t>
  </si>
  <si>
    <t>1514 Hamilton st. nw, Washington DC 20011</t>
  </si>
  <si>
    <t>Syrus</t>
  </si>
  <si>
    <t>13623 Kingsman Rd. Dale City, VA 22193</t>
  </si>
  <si>
    <t>703 264 9596</t>
  </si>
  <si>
    <t>lee</t>
  </si>
  <si>
    <t>703 624 1647</t>
  </si>
  <si>
    <t>May</t>
  </si>
  <si>
    <t>9203 Oriele Pl., Gaithirsburg, MD 20879</t>
  </si>
  <si>
    <t>301 869 0176</t>
  </si>
  <si>
    <t>laminate</t>
  </si>
  <si>
    <t>flooring</t>
  </si>
  <si>
    <t>20870 Paw Paw Ct., ashburn, VA 20147</t>
  </si>
  <si>
    <t>Janine Shockey</t>
  </si>
  <si>
    <t>16037 Fairway Drive</t>
  </si>
  <si>
    <t>Dumfries, VA 22025</t>
  </si>
  <si>
    <t>703-357-3555</t>
  </si>
  <si>
    <t>George Boyd</t>
  </si>
  <si>
    <t>Juiwana Farnie</t>
  </si>
  <si>
    <t>12717 Pickett Ct.</t>
  </si>
  <si>
    <t>Spotsylvania, VA 22553</t>
  </si>
  <si>
    <t>703-960-1025</t>
  </si>
  <si>
    <t>703-786-0128</t>
  </si>
  <si>
    <t>6084 Heatherwood Dr.</t>
  </si>
  <si>
    <t>Alexandria, VA 22310</t>
  </si>
  <si>
    <t>703-922-0694</t>
  </si>
  <si>
    <t>703-447-6772</t>
  </si>
  <si>
    <t>phone 2</t>
  </si>
  <si>
    <t>Katharine Jewler</t>
  </si>
  <si>
    <t>20040 Doolittle St.</t>
  </si>
  <si>
    <t>301-975-9882</t>
  </si>
  <si>
    <t>301-793-9384</t>
  </si>
  <si>
    <t>Tracie Pogue</t>
  </si>
  <si>
    <t>2723 S. Walter Reed, Dr. #c</t>
  </si>
  <si>
    <t>Arlington, VA 22206</t>
  </si>
  <si>
    <t>703-945-9288</t>
  </si>
  <si>
    <t>Kevin Bahumian</t>
  </si>
  <si>
    <t>6022 Madison Overlook Cir.</t>
  </si>
  <si>
    <t>Falls Church, VA 22041</t>
  </si>
  <si>
    <t>703-628-5897</t>
  </si>
  <si>
    <t>Becky Fulkerson</t>
  </si>
  <si>
    <t>1701 S. Monroe St.</t>
  </si>
  <si>
    <t>Arlington, VA 22204</t>
  </si>
  <si>
    <t>406-698-6675</t>
  </si>
  <si>
    <t>Montg. Village, MD 20886</t>
  </si>
  <si>
    <t>Young</t>
  </si>
  <si>
    <t>43250 tisbury ct.</t>
  </si>
  <si>
    <t>south riding, VA 20152</t>
  </si>
  <si>
    <t>baseboard</t>
  </si>
  <si>
    <t>keeton</t>
  </si>
  <si>
    <t>1810 Abbey Glen Ct.</t>
  </si>
  <si>
    <t>vienna, va 22182</t>
  </si>
  <si>
    <t>carpet</t>
  </si>
  <si>
    <t>703 938 1356</t>
  </si>
  <si>
    <t>Pixton</t>
  </si>
  <si>
    <t>42481 rockrose sq. #201</t>
  </si>
  <si>
    <t>ogundipe</t>
  </si>
  <si>
    <t>4304 medallion dr</t>
  </si>
  <si>
    <t>sliver spring</t>
  </si>
  <si>
    <t>703 980 1284</t>
  </si>
  <si>
    <t>barron</t>
  </si>
  <si>
    <t>7768 gateshead lane</t>
  </si>
  <si>
    <t>manassas, VA 20109</t>
  </si>
  <si>
    <t>703 801 1211</t>
  </si>
  <si>
    <t>Ashburn, VA 20148</t>
  </si>
  <si>
    <t>Werner</t>
  </si>
  <si>
    <t>1619 N. Colonial Terr</t>
  </si>
  <si>
    <t>Arlington, VA 22209</t>
  </si>
  <si>
    <t>Suzanne Wicker</t>
  </si>
  <si>
    <t>1001 N. Randolph St. #718</t>
  </si>
  <si>
    <t>Arlington, VA 22201</t>
  </si>
  <si>
    <t>703-725-4916</t>
  </si>
  <si>
    <t>202-258-1934</t>
  </si>
  <si>
    <t>Rokshana Mannan</t>
  </si>
  <si>
    <t>2020 S. Monroe St.</t>
  </si>
  <si>
    <t>703-920-1140</t>
  </si>
  <si>
    <t>703-772-3945</t>
  </si>
  <si>
    <t>laminate, 1 step (12ft)</t>
  </si>
  <si>
    <t>hardwood, 12 steps, 1 landing</t>
  </si>
  <si>
    <t>202 232 4154</t>
  </si>
  <si>
    <t>futch</t>
  </si>
  <si>
    <t>1001 'L' st. N.W.</t>
  </si>
  <si>
    <t>washington, DC 20001</t>
  </si>
  <si>
    <t>202-250 6526</t>
  </si>
  <si>
    <t>Violet</t>
  </si>
  <si>
    <t>ceramic</t>
  </si>
  <si>
    <t>Sterling Lee Few</t>
  </si>
  <si>
    <t>6867 Malton Ct.</t>
  </si>
  <si>
    <t>Centreville, VA 20121</t>
  </si>
  <si>
    <t>804-994-1115</t>
  </si>
  <si>
    <t>2500 Virginia Ave. NW #516</t>
  </si>
  <si>
    <t>Washington, VA 20037</t>
  </si>
  <si>
    <t>202-338-7788</t>
  </si>
  <si>
    <t>202-965-2900</t>
  </si>
  <si>
    <t>Jennette Marsano</t>
  </si>
  <si>
    <t>18503 Park Meadow Ct.</t>
  </si>
  <si>
    <t>Leesburg, VA 20175</t>
  </si>
  <si>
    <t>703-779-0642</t>
  </si>
  <si>
    <t>703-994-6993</t>
  </si>
  <si>
    <t>Rabekah Stutzman</t>
  </si>
  <si>
    <t>4114 Illinois Ave. NW</t>
  </si>
  <si>
    <t>Washington, DC 20011</t>
  </si>
  <si>
    <t>202-882-4131</t>
  </si>
  <si>
    <t>Blame</t>
  </si>
  <si>
    <t>Alexandria, VA 22304</t>
  </si>
  <si>
    <t>202 320 1470</t>
  </si>
  <si>
    <t>202 862 2843</t>
  </si>
  <si>
    <t>Petty</t>
  </si>
  <si>
    <t>W.V.</t>
  </si>
  <si>
    <t>W. King st.</t>
  </si>
  <si>
    <t>covebase</t>
  </si>
  <si>
    <t>bags patch</t>
  </si>
  <si>
    <t>4860 Eisenhower Av. #281</t>
  </si>
  <si>
    <t>McNeely</t>
  </si>
  <si>
    <t>N. Cleveland St.</t>
  </si>
  <si>
    <t>carpet+trip charge</t>
  </si>
  <si>
    <t>202 251 0988</t>
  </si>
  <si>
    <t>Mary Covington</t>
  </si>
  <si>
    <t>9453 Deramus Farm Ct</t>
  </si>
  <si>
    <t>Vienna, VA 22182-1499</t>
  </si>
  <si>
    <t>(703) 268-5695</t>
  </si>
  <si>
    <t>10462 42951</t>
  </si>
  <si>
    <t>eric schram</t>
  </si>
  <si>
    <t>631 D st. NW. #644</t>
  </si>
  <si>
    <t>washington DC</t>
  </si>
  <si>
    <t>707 718 7688</t>
  </si>
  <si>
    <t>202 841 9663</t>
  </si>
  <si>
    <t>shirley mcgee</t>
  </si>
  <si>
    <t>Alexandria, VA 22311</t>
  </si>
  <si>
    <t>pongrac</t>
  </si>
  <si>
    <t>3813 36th rd N.</t>
  </si>
  <si>
    <t>Arlington, VA 22207</t>
  </si>
  <si>
    <t>703 527 2352</t>
  </si>
  <si>
    <t>leighton</t>
  </si>
  <si>
    <t>8221 singleleaf lane</t>
  </si>
  <si>
    <t>lorton, VA 22079</t>
  </si>
  <si>
    <t>202 412 4217</t>
  </si>
  <si>
    <t>Izzo</t>
  </si>
  <si>
    <t>16735 falconhurst dr.</t>
  </si>
  <si>
    <t>purcerville, VA 20132</t>
  </si>
  <si>
    <t>540 338 9402</t>
  </si>
  <si>
    <t>703 507 9889</t>
  </si>
  <si>
    <t>?</t>
  </si>
  <si>
    <t>romika</t>
  </si>
  <si>
    <t>7401 clifton Rd.</t>
  </si>
  <si>
    <t>clifton, VA 20124</t>
  </si>
  <si>
    <t>Demby</t>
  </si>
  <si>
    <t>12105 Apache Tears Circle</t>
  </si>
  <si>
    <t>Laurel, MD 20708</t>
  </si>
  <si>
    <t>Nikolaus</t>
  </si>
  <si>
    <t>10104 Roslyn Ct.</t>
  </si>
  <si>
    <t>Manassas, VA 20109</t>
  </si>
  <si>
    <t>Mitch Suhol</t>
  </si>
  <si>
    <t>8121 Tenbrook Dr.</t>
  </si>
  <si>
    <t>Gainsville, VA 20155</t>
  </si>
  <si>
    <t>Giovan Gervasi</t>
  </si>
  <si>
    <t>13911 Rhapsody Ct.</t>
  </si>
  <si>
    <t>Woodbridge, VA 22193</t>
  </si>
  <si>
    <t>703-680-0939</t>
  </si>
  <si>
    <t>Fred Brossard</t>
  </si>
  <si>
    <t>4 West Luray Ave.</t>
  </si>
  <si>
    <t>Alexandria, VA 22301</t>
  </si>
  <si>
    <t>202-441-1135</t>
  </si>
  <si>
    <t>5300 Columbia Pike</t>
  </si>
  <si>
    <t>Arlington, VA 22004</t>
  </si>
  <si>
    <t>571-259-0145</t>
  </si>
  <si>
    <t>Charles Hawer-Carlyle Condo</t>
  </si>
  <si>
    <t>cove base</t>
  </si>
  <si>
    <t>Nancy Base</t>
  </si>
  <si>
    <t>4406 Marsala Glen Way</t>
  </si>
  <si>
    <t>FFX, VA 22033</t>
  </si>
  <si>
    <t>703-378-5658</t>
  </si>
  <si>
    <t>571-437-8715</t>
  </si>
  <si>
    <t>Daigle</t>
  </si>
  <si>
    <t xml:space="preserve">14901 Dumfries Rd. </t>
  </si>
  <si>
    <t>703 300 6507</t>
  </si>
  <si>
    <t>Steve Overton</t>
  </si>
  <si>
    <t>8418 Wendell Drive</t>
  </si>
  <si>
    <t>Alexandria VA 22308</t>
  </si>
  <si>
    <t>703-799-0540</t>
  </si>
  <si>
    <t>703-967-6470</t>
  </si>
  <si>
    <t>Kate Austin</t>
  </si>
  <si>
    <t>4331Mt. Carriage In.</t>
  </si>
  <si>
    <t>703-475-1544</t>
  </si>
  <si>
    <t>ditra</t>
  </si>
  <si>
    <t>carpenter</t>
  </si>
  <si>
    <t>1422 A st. SE</t>
  </si>
  <si>
    <t>DC, 20003</t>
  </si>
  <si>
    <t>202 577 3035</t>
  </si>
  <si>
    <t>Stefen Styrasky</t>
  </si>
  <si>
    <t>Washington, DC 20012</t>
  </si>
  <si>
    <t>202-459-8884</t>
  </si>
  <si>
    <t>202-432-4433</t>
  </si>
  <si>
    <t>Ted Wyka</t>
  </si>
  <si>
    <t>10039 Okaton Terrace Rd.</t>
  </si>
  <si>
    <t>Oakton VA 22124</t>
  </si>
  <si>
    <t>703-281-5491</t>
  </si>
  <si>
    <t>202-586-3519</t>
  </si>
  <si>
    <t>shockey</t>
  </si>
  <si>
    <t>16037 Fairway Dr.</t>
  </si>
  <si>
    <t>703 357 3555</t>
  </si>
  <si>
    <t>6605 8th St. NW</t>
  </si>
  <si>
    <t>1615 21St. St. NW Washington, DC 20009</t>
  </si>
  <si>
    <t>5413 31st. St. NW Washington, DC 20015</t>
  </si>
  <si>
    <t>Youn Kim</t>
  </si>
  <si>
    <t>6769 Stone Maple Ter.</t>
  </si>
  <si>
    <t>571-268-0035</t>
  </si>
  <si>
    <t>Marvin Washington</t>
  </si>
  <si>
    <t>2210 Seton Way</t>
  </si>
  <si>
    <t>District Heights MD 20474</t>
  </si>
  <si>
    <t>202-257-9590</t>
  </si>
  <si>
    <t>Jullie Hewgley</t>
  </si>
  <si>
    <t>8301 Southstream Run</t>
  </si>
  <si>
    <t>Springfield, VA 22153</t>
  </si>
  <si>
    <t>703-912-6580</t>
  </si>
  <si>
    <t>Angelo Campbell</t>
  </si>
  <si>
    <t>18614 Kerill Rd.</t>
  </si>
  <si>
    <t>Triangle VA 22172</t>
  </si>
  <si>
    <t>240-581-2310</t>
  </si>
  <si>
    <t>Sheryl Bright</t>
  </si>
  <si>
    <t>5004 Larno Dr.</t>
  </si>
  <si>
    <t>703-587-7099</t>
  </si>
  <si>
    <t>Jennifer Crittenden</t>
  </si>
  <si>
    <t>703-201-8391</t>
  </si>
  <si>
    <t>Thomas Jones</t>
  </si>
  <si>
    <t>12919 Alton Sq. #213</t>
  </si>
  <si>
    <t>Herndon, VA 20170</t>
  </si>
  <si>
    <t>703-652-2361</t>
  </si>
  <si>
    <t>703-282-3710</t>
  </si>
  <si>
    <t>11377</t>
  </si>
  <si>
    <t>repair</t>
  </si>
  <si>
    <t xml:space="preserve">9203 Oriele Pl., </t>
  </si>
  <si>
    <t>Gaithirsburg, MD 20879</t>
  </si>
  <si>
    <t>Roger Bryan</t>
  </si>
  <si>
    <t>1905 Brentwood Rd. NE</t>
  </si>
  <si>
    <t>Washington, DC 20018</t>
  </si>
  <si>
    <t>202-719-1270</t>
  </si>
  <si>
    <t>cancelled</t>
  </si>
  <si>
    <t>Kara Morrissey</t>
  </si>
  <si>
    <t>423 M St. NE</t>
  </si>
  <si>
    <t>Washington, DC 20002</t>
  </si>
  <si>
    <t>202-352-2647</t>
  </si>
  <si>
    <t>Marvin Jones    </t>
  </si>
  <si>
    <t>6402 Blue Sage Lane</t>
  </si>
  <si>
    <t>Upper Marlboro, MD 20772</t>
  </si>
  <si>
    <t>(202)528-7890</t>
  </si>
  <si>
    <t>Dan Goodman</t>
  </si>
  <si>
    <t>1745 Irving St NW            </t>
  </si>
  <si>
    <t>Washington, DC 20010  </t>
  </si>
  <si>
    <t>202-234-2015</t>
  </si>
  <si>
    <t>James Somaram</t>
  </si>
  <si>
    <t>2719 Ashmont Terrace</t>
  </si>
  <si>
    <t>Silver Spring, MD 20906</t>
  </si>
  <si>
    <t>301-648-2922</t>
  </si>
  <si>
    <t>runners</t>
  </si>
  <si>
    <t>Ms. Eun Lee</t>
  </si>
  <si>
    <t>20870 Paw Paw Ct.</t>
  </si>
  <si>
    <t>Ashburn, VA 20147</t>
  </si>
  <si>
    <t>Ellen Dague</t>
  </si>
  <si>
    <t>1405 Roundhouse Ln#302</t>
  </si>
  <si>
    <t>Alexandria, VA 22314</t>
  </si>
  <si>
    <t>703-629-7115</t>
  </si>
  <si>
    <t>min. carpet</t>
  </si>
  <si>
    <t>Teresa McPherson         </t>
  </si>
  <si>
    <t>7507 Belle Grae Dr.</t>
  </si>
  <si>
    <t>703-986-7300</t>
  </si>
  <si>
    <t>2407 Gorgas Place</t>
  </si>
  <si>
    <t>703-820-0210</t>
  </si>
  <si>
    <t>703-731-4035</t>
  </si>
  <si>
    <t>wrong color</t>
  </si>
  <si>
    <t>young</t>
  </si>
  <si>
    <t>binding service</t>
  </si>
  <si>
    <t>see fax</t>
  </si>
  <si>
    <t>3117 N. 5th St.</t>
  </si>
  <si>
    <t>James Stocks</t>
  </si>
  <si>
    <t>6424 Kings Landing Rd</t>
  </si>
  <si>
    <t>Alexandria, VA 22310 </t>
  </si>
  <si>
    <t>423 M St NE</t>
  </si>
  <si>
    <t>Kim Schneider  </t>
  </si>
  <si>
    <t>50 Boundary Drive</t>
  </si>
  <si>
    <t>Stafford, VA 22556</t>
  </si>
  <si>
    <t>John Contrell</t>
  </si>
  <si>
    <t>26194 Lands end Drive</t>
  </si>
  <si>
    <t>Chantilly, VA 20152</t>
  </si>
  <si>
    <t>703-928-0066</t>
  </si>
  <si>
    <t>Suzanne Hiob</t>
  </si>
  <si>
    <t>6200 Zekan Lane</t>
  </si>
  <si>
    <t>Springfield, VA 22150</t>
  </si>
  <si>
    <t>703-244-2415</t>
  </si>
  <si>
    <t>304 839 6714</t>
  </si>
  <si>
    <t>Dmiani</t>
  </si>
  <si>
    <t>601 Penn. Av. NW 212</t>
  </si>
  <si>
    <t>DC, 20004</t>
  </si>
  <si>
    <t>301 906 5164</t>
  </si>
  <si>
    <t>monosky</t>
  </si>
  <si>
    <t>12636 holkein dr.</t>
  </si>
  <si>
    <t>herndon, VA 20171</t>
  </si>
  <si>
    <t>703 391 7271</t>
  </si>
  <si>
    <t>lefbom</t>
  </si>
  <si>
    <t>7201 coutrywood ct.</t>
  </si>
  <si>
    <t>springfield, VA 22151</t>
  </si>
  <si>
    <t>703 354 6121</t>
  </si>
  <si>
    <t>hedgepeth</t>
  </si>
  <si>
    <t>729 rittenhouse st nw</t>
  </si>
  <si>
    <t>washington, DC 20011</t>
  </si>
  <si>
    <t>Mischler</t>
  </si>
  <si>
    <t>13186 Miltown Rd.</t>
  </si>
  <si>
    <t>Lovetsville, VA 20180</t>
  </si>
  <si>
    <t>703 801 9394</t>
  </si>
  <si>
    <t>Tom Hummer</t>
  </si>
  <si>
    <t>3836 Mount Rd.</t>
  </si>
  <si>
    <t>Haymarket, VA 20169</t>
  </si>
  <si>
    <t>703-929-5376</t>
  </si>
  <si>
    <t>571-248-6408</t>
  </si>
  <si>
    <t>Mark Wexler</t>
  </si>
  <si>
    <t>9811 Ashburton lane</t>
  </si>
  <si>
    <t>Bethesda, MD 20817</t>
  </si>
  <si>
    <t>703-863-8555</t>
  </si>
  <si>
    <t>1258 Neal St.</t>
  </si>
  <si>
    <t>202-398-5705</t>
  </si>
  <si>
    <t>Attiogbe</t>
  </si>
  <si>
    <t>Kathy Allen</t>
  </si>
  <si>
    <t>8016 Station Rd.</t>
  </si>
  <si>
    <t>Manassas, VA 20111</t>
  </si>
  <si>
    <t>703-482-9822</t>
  </si>
  <si>
    <t>703-403-4021</t>
  </si>
  <si>
    <t>Patti Pecoraro</t>
  </si>
  <si>
    <t>8496 Falling Leaf Rd.</t>
  </si>
  <si>
    <t>703-455-4930</t>
  </si>
  <si>
    <t>835 East Washington St.</t>
  </si>
  <si>
    <t>Charles Town, WV 25414</t>
  </si>
  <si>
    <t xml:space="preserve">304-839-6714 </t>
  </si>
  <si>
    <t>end 7/15</t>
  </si>
  <si>
    <t>Anne Mills</t>
  </si>
  <si>
    <t>6807 Wild Rose Ct.</t>
  </si>
  <si>
    <t>Springfield, VA 22152</t>
  </si>
  <si>
    <t>703-913-7605</t>
  </si>
  <si>
    <t>De’Von Williams</t>
  </si>
  <si>
    <t>Washington, DC 20020</t>
  </si>
  <si>
    <t>202-486-7415</t>
  </si>
  <si>
    <t>2011 B 38Th St SE</t>
  </si>
  <si>
    <t>13304 Spriggs Rd</t>
  </si>
  <si>
    <t>Manassas, VA 20112</t>
  </si>
  <si>
    <t>703-794-8637</t>
  </si>
  <si>
    <t>571-282-9610</t>
  </si>
  <si>
    <t>Stachkunas</t>
  </si>
  <si>
    <t>Alexandria, VA 22307</t>
  </si>
  <si>
    <t>703-309-4112</t>
  </si>
  <si>
    <t>Kathryn VanVlek</t>
  </si>
  <si>
    <t>6610 10th  St Unit B-2</t>
  </si>
  <si>
    <t>Bilings</t>
  </si>
  <si>
    <t>Manassas</t>
  </si>
  <si>
    <t>included previous</t>
  </si>
  <si>
    <t>Marvin Rodriguez</t>
  </si>
  <si>
    <t>3156 Upland Terrace NW</t>
  </si>
  <si>
    <t>Washington, DC 20015</t>
  </si>
  <si>
    <t>301-908-7474</t>
  </si>
  <si>
    <t>Lorenz</t>
  </si>
  <si>
    <t>8706 chippendale ct.</t>
  </si>
  <si>
    <t>annandale, VA 22003</t>
  </si>
  <si>
    <t>703 764 8241</t>
  </si>
  <si>
    <t>Meryl Heyliger</t>
  </si>
  <si>
    <t>19 S. Ann St.</t>
  </si>
  <si>
    <t>Baltimore, MD 21231</t>
  </si>
  <si>
    <t>202-572-8198</t>
  </si>
  <si>
    <t>240-338-5010</t>
  </si>
  <si>
    <t>Richard Millman</t>
  </si>
  <si>
    <t>Gaithersburg, MD 20879</t>
  </si>
  <si>
    <t>240-603-6868</t>
  </si>
  <si>
    <t>Alicia Flatter</t>
  </si>
  <si>
    <t>12 Seasons Lane</t>
  </si>
  <si>
    <t>540-842-6532</t>
  </si>
  <si>
    <t>540-226-3004</t>
  </si>
  <si>
    <t>18923 Quail Valley Blvd</t>
  </si>
  <si>
    <t>Nora Ugalde</t>
  </si>
  <si>
    <t>11929 Bargate</t>
  </si>
  <si>
    <t>Rockville, MD 20852</t>
  </si>
  <si>
    <t>561-379-7914</t>
  </si>
  <si>
    <t>521 Lilac terrace NE</t>
  </si>
  <si>
    <t>Leesburg, VA 20176</t>
  </si>
  <si>
    <t>703-678-5298</t>
  </si>
  <si>
    <t>Dorotha Muse</t>
  </si>
  <si>
    <t>Washington, DC 20009</t>
  </si>
  <si>
    <t>202-246-1604</t>
  </si>
  <si>
    <t>1673 Columbia Rd. NW apt. 710</t>
  </si>
  <si>
    <t>Anne Carver</t>
  </si>
  <si>
    <t>420 Timber Branch Parkway</t>
  </si>
  <si>
    <t>Alexandria, VA 22302</t>
  </si>
  <si>
    <t>703-684-7847</t>
  </si>
  <si>
    <t>Job Woodill</t>
  </si>
  <si>
    <t>2113 Leroy Pl NW</t>
  </si>
  <si>
    <t>Washington, DC 20008</t>
  </si>
  <si>
    <t>703 585 3539</t>
  </si>
  <si>
    <t>carpet (haul away)</t>
  </si>
  <si>
    <t>Evelyn Harrison</t>
  </si>
  <si>
    <t>16010 Carroll Avenue</t>
  </si>
  <si>
    <t>Woodbridge, VA 22191</t>
  </si>
  <si>
    <t>703-2217549</t>
  </si>
  <si>
    <t>William Reynolds</t>
  </si>
  <si>
    <t>Washington, DC 20006</t>
  </si>
  <si>
    <t>202-4413103</t>
  </si>
  <si>
    <t>2030 F St NW unit 312</t>
  </si>
  <si>
    <t>Scott Stenger</t>
  </si>
  <si>
    <t>10708 Brunswick Ave.</t>
  </si>
  <si>
    <t>Kensinton, MD 20895</t>
  </si>
  <si>
    <t>301-933-1414</t>
  </si>
  <si>
    <t>301-873-6847</t>
  </si>
  <si>
    <t>limber</t>
  </si>
  <si>
    <t>Chris Kochan</t>
  </si>
  <si>
    <t>3309  Wyndham Circle Unit 2178</t>
  </si>
  <si>
    <t>703-303-5144</t>
  </si>
  <si>
    <t>Milton Holmes</t>
  </si>
  <si>
    <t>5332 Thomas Sim Lee Terrace</t>
  </si>
  <si>
    <t>Upper Marlboro, MD 20775</t>
  </si>
  <si>
    <t>301-437-7123</t>
  </si>
  <si>
    <t>???</t>
  </si>
  <si>
    <t>Santo Ventura</t>
  </si>
  <si>
    <t>2014 Connecticut Ave NW</t>
  </si>
  <si>
    <t>240-432-8535</t>
  </si>
  <si>
    <t>furniture</t>
  </si>
  <si>
    <t>take up only + tacks</t>
  </si>
  <si>
    <t>Patricia Hoskin</t>
  </si>
  <si>
    <t>5404 Cedar Ridge Dr</t>
  </si>
  <si>
    <t>Fredericksburg, VA 22407</t>
  </si>
  <si>
    <t>540-891-9399</t>
  </si>
  <si>
    <t>Sasha McClain</t>
  </si>
  <si>
    <t>7803 Breezy Down Terr</t>
  </si>
  <si>
    <t>Derwood, MD 20855</t>
  </si>
  <si>
    <t>703-727-3138</t>
  </si>
  <si>
    <t>Laurann Wynn</t>
  </si>
  <si>
    <t>7816 Rydal Terrace</t>
  </si>
  <si>
    <t>Eun Lee</t>
  </si>
  <si>
    <t>703-624-1647</t>
  </si>
  <si>
    <t>minimum</t>
  </si>
  <si>
    <t>Rebecca St. Clair</t>
  </si>
  <si>
    <t>Versie Smith</t>
  </si>
  <si>
    <t>519 Underwood St. NW</t>
  </si>
  <si>
    <t>Washington,  DC 20012</t>
  </si>
  <si>
    <t>202-412-5888</t>
  </si>
  <si>
    <t>202-829-1888</t>
  </si>
  <si>
    <t>12203 Oakwood Dr.</t>
  </si>
  <si>
    <t>571 332 5958</t>
  </si>
  <si>
    <t>li</t>
  </si>
  <si>
    <t>Darci Vetter</t>
  </si>
  <si>
    <t>228 Channing St NE</t>
  </si>
  <si>
    <t>202-210-4902</t>
  </si>
  <si>
    <t>Meghan Nodell</t>
  </si>
  <si>
    <t>703-920-4427</t>
  </si>
  <si>
    <t>3848 9th Rd. S</t>
  </si>
  <si>
    <t>Mo Fayyad</t>
  </si>
  <si>
    <t>6336 Lorring Drive</t>
  </si>
  <si>
    <t>Columbia, MD 21045</t>
  </si>
  <si>
    <t>703-629-0510</t>
  </si>
  <si>
    <t>10805 Hickory Ridge Rd</t>
  </si>
  <si>
    <t>Columbia MD 21045</t>
  </si>
  <si>
    <t>Alex Beyene</t>
  </si>
  <si>
    <t>1037 Sterling Rd. # 102</t>
  </si>
  <si>
    <t>202-270-6644</t>
  </si>
  <si>
    <t>410 730 4415</t>
  </si>
  <si>
    <t>vinyl</t>
  </si>
  <si>
    <t>Caroline Riley</t>
  </si>
  <si>
    <t>6208 Clara Edward Terr.</t>
  </si>
  <si>
    <t>703-924-1590</t>
  </si>
  <si>
    <t>Justin Weiss</t>
  </si>
  <si>
    <t>4919 Americana Dr Unit 211</t>
  </si>
  <si>
    <t>Annandale, VA 22003</t>
  </si>
  <si>
    <t>216-470-4188</t>
  </si>
  <si>
    <t>508-816-9693</t>
  </si>
  <si>
    <t>Jess Hartman</t>
  </si>
  <si>
    <t>Leonardo Lugo</t>
  </si>
  <si>
    <t>10812 Peachwood Dr.</t>
  </si>
  <si>
    <t>Manassas, VA 20110</t>
  </si>
  <si>
    <t>703-530-7090</t>
  </si>
  <si>
    <t>Rachel A. Hanig</t>
  </si>
  <si>
    <t>6641 Wakefield Dr #911</t>
  </si>
  <si>
    <t>703-868-5130</t>
  </si>
  <si>
    <t>Denis Stasulis</t>
  </si>
  <si>
    <t>6107 Houston Ct</t>
  </si>
  <si>
    <t>Tim Benz</t>
  </si>
  <si>
    <t>Clifton, VA 20124</t>
  </si>
  <si>
    <t>703-988-0921</t>
  </si>
  <si>
    <t>6604 Briarcroft st.</t>
  </si>
  <si>
    <t>Romie Bawar</t>
  </si>
  <si>
    <t>610 Hatchers Run Ct.</t>
  </si>
  <si>
    <t>Stafford, VA 22554</t>
  </si>
  <si>
    <t>571-338-8935</t>
  </si>
  <si>
    <t>11266 Fairwind Way</t>
  </si>
  <si>
    <t>Reston, VA 20190</t>
  </si>
  <si>
    <t>703-470-7556</t>
  </si>
  <si>
    <t>Kelly Knepper</t>
  </si>
  <si>
    <t>619-618-6333</t>
  </si>
  <si>
    <t>410 11th St NE</t>
  </si>
  <si>
    <t>Jo Ann Baynes</t>
  </si>
  <si>
    <t>Dustin Kimball</t>
  </si>
  <si>
    <t>3103 Patrick Henry Dr. #130</t>
  </si>
  <si>
    <t>Falls Church, VA 22201</t>
  </si>
  <si>
    <t>215-439-3142</t>
  </si>
  <si>
    <t>bind</t>
  </si>
  <si>
    <t>ruber stair case</t>
  </si>
  <si>
    <t>Linda Kellie</t>
  </si>
  <si>
    <t>211 Crest Circle</t>
  </si>
  <si>
    <t>Winchester, VA 22602</t>
  </si>
  <si>
    <t>540-655-0425</t>
  </si>
  <si>
    <t>Anabela Garcia</t>
  </si>
  <si>
    <t>3318 Ardley Ct.</t>
  </si>
  <si>
    <t>571-217-7794</t>
  </si>
  <si>
    <t>t.u. tiles</t>
  </si>
  <si>
    <t>1 set</t>
  </si>
  <si>
    <t>appliances</t>
  </si>
  <si>
    <t>ceramic+ditra</t>
  </si>
  <si>
    <t>Crystal Wenger</t>
  </si>
  <si>
    <t>2741 S. Uhle St.</t>
  </si>
  <si>
    <t>703-244-9275</t>
  </si>
  <si>
    <t>Jennifer Levy</t>
  </si>
  <si>
    <t>202-237-6530</t>
  </si>
  <si>
    <t>202-879-5211</t>
  </si>
  <si>
    <t>5517 39th Street NW</t>
  </si>
  <si>
    <t>2014 Connecticut Ave NW Unit #3</t>
  </si>
  <si>
    <t>Eric Wu</t>
  </si>
  <si>
    <t>Washington, DC 20007</t>
  </si>
  <si>
    <t>773-329-1653</t>
  </si>
  <si>
    <t>1665 32nd St NW</t>
  </si>
  <si>
    <t>Mathew Kellly</t>
  </si>
  <si>
    <t>1407 A St. NE</t>
  </si>
  <si>
    <t>202-321-7879</t>
  </si>
  <si>
    <t>Sundaresh Ramnath</t>
  </si>
  <si>
    <t>2003 Wellfleet Ct</t>
  </si>
  <si>
    <t>Falls Church, VA</t>
  </si>
  <si>
    <t>Alex Camacho</t>
  </si>
  <si>
    <t>1530 Spring Gate Dr#9213</t>
  </si>
  <si>
    <t>Mclean, VA 22102</t>
  </si>
  <si>
    <t>703-963-4642</t>
  </si>
  <si>
    <t>Mariya Zhderova</t>
  </si>
  <si>
    <t>2905 Timberwood Ct.</t>
  </si>
  <si>
    <t>703-475-3093</t>
  </si>
  <si>
    <t>Douglas Ross</t>
  </si>
  <si>
    <t>Washington, DC 20001</t>
  </si>
  <si>
    <t>202-507-8638</t>
  </si>
  <si>
    <t>1117 10th St. NW 901</t>
  </si>
  <si>
    <t>1935 Wilson Lane 201</t>
  </si>
  <si>
    <t>703-405-7202</t>
  </si>
  <si>
    <t>703-598-1974</t>
  </si>
  <si>
    <t>Isabel Ramaswamy</t>
  </si>
  <si>
    <t>Denise Richards</t>
  </si>
  <si>
    <t>210 Windy Ridge Ct.</t>
  </si>
  <si>
    <t>Pasadena, MD 21122</t>
  </si>
  <si>
    <t>410-360-4564</t>
  </si>
  <si>
    <t>702-449-1439</t>
  </si>
  <si>
    <t>Robert Brown</t>
  </si>
  <si>
    <t>2708 McGuffey Ct</t>
  </si>
  <si>
    <t>Luis Rodriguez</t>
  </si>
  <si>
    <t>15130 La Jolla Ct</t>
  </si>
  <si>
    <t>410-274-3015</t>
  </si>
  <si>
    <t>Rachel Nuzum</t>
  </si>
  <si>
    <t>4424 Yuma St. NW</t>
  </si>
  <si>
    <t>Washington, DC 20016</t>
  </si>
  <si>
    <t>202-360-2519</t>
  </si>
  <si>
    <t>202-415-8912</t>
  </si>
  <si>
    <t>13420 Kingsman Rd</t>
  </si>
  <si>
    <t>202-647-1385</t>
  </si>
  <si>
    <t>703-283-8253</t>
  </si>
  <si>
    <t>Gabrielle Glasser</t>
  </si>
  <si>
    <t>3301 W. Coquelin Terrace</t>
  </si>
  <si>
    <t>Chevy Chase, MD 20815</t>
  </si>
  <si>
    <t>(678)984-4203</t>
  </si>
  <si>
    <t>(301)767- 9423</t>
  </si>
  <si>
    <t>(646)894-9423</t>
  </si>
  <si>
    <t xml:space="preserve">Oluwadamilola Coker </t>
  </si>
  <si>
    <t>7401 Westlake Terr Apt 615</t>
  </si>
  <si>
    <t>smith</t>
  </si>
  <si>
    <t>no laminate first day</t>
  </si>
  <si>
    <t>trip charg</t>
  </si>
  <si>
    <t>Bob Moulton</t>
  </si>
  <si>
    <t>1534 Aiden Dr.</t>
  </si>
  <si>
    <t>25 steps</t>
  </si>
  <si>
    <t>Alison Katzman</t>
  </si>
  <si>
    <t>703-527-1610</t>
  </si>
  <si>
    <t>703-822-1308</t>
  </si>
  <si>
    <t>1021 N. Garfield St Unit 1016</t>
  </si>
  <si>
    <t>Yohannes Affa</t>
  </si>
  <si>
    <t>3928 Usher Ave</t>
  </si>
  <si>
    <t>212-369-3082</t>
  </si>
  <si>
    <t>Jeanne White</t>
  </si>
  <si>
    <t>2340 N. Early St.</t>
  </si>
  <si>
    <t>703-8241881</t>
  </si>
  <si>
    <t>208 D St SE</t>
  </si>
  <si>
    <t>Washington, DC 20003</t>
  </si>
  <si>
    <t>202-225-2827</t>
  </si>
  <si>
    <t>202-225-5965</t>
  </si>
  <si>
    <t>Joanne Jensen-Shelly Berkley</t>
  </si>
  <si>
    <t>Ted Henson</t>
  </si>
  <si>
    <t>2939 Mills Ave. NE</t>
  </si>
  <si>
    <t>502 648-1714</t>
  </si>
  <si>
    <t>Heather Watson</t>
  </si>
  <si>
    <t>12328 Coleraine Ct</t>
  </si>
  <si>
    <t>Reston, VA 20191</t>
  </si>
  <si>
    <t>(571) 201-8304</t>
  </si>
  <si>
    <t>Nykea Strother</t>
  </si>
  <si>
    <t>8604 Braxted Ln</t>
  </si>
  <si>
    <t>703-930-3279</t>
  </si>
  <si>
    <t>Jo Marie Pearson</t>
  </si>
  <si>
    <t>16609 Badger Ct</t>
  </si>
  <si>
    <t>Dumfries, VA 22026</t>
  </si>
  <si>
    <t>254-213-8190</t>
  </si>
  <si>
    <t>703-221-7062</t>
  </si>
  <si>
    <t>5755 11th st. N.</t>
  </si>
  <si>
    <t>Arlington, VA 22205</t>
  </si>
  <si>
    <t>703 200 0823</t>
  </si>
  <si>
    <t>Mccllen</t>
  </si>
  <si>
    <t>11571 greenwich point rd.</t>
  </si>
  <si>
    <t>Reston, VA 20194</t>
  </si>
  <si>
    <t>703 338 4318</t>
  </si>
  <si>
    <t>Tommy Farr-Gallaudet University</t>
  </si>
  <si>
    <t>800 Florida Av NE Hall Memorial  Building:  Room S335</t>
  </si>
  <si>
    <t>Shirley Basurto</t>
  </si>
  <si>
    <t>7746 Shootingstar Dr</t>
  </si>
  <si>
    <t>703-262-4472</t>
  </si>
  <si>
    <t>Lisa &amp; Rob Feldner</t>
  </si>
  <si>
    <t>Renate Thomas</t>
  </si>
  <si>
    <t>129000 Centrepark Cir #107</t>
  </si>
  <si>
    <t>Herndon, VA 20171</t>
  </si>
  <si>
    <t>703-943-9871</t>
  </si>
  <si>
    <t>432 Sherrow Ave</t>
  </si>
  <si>
    <t>Falls Church, VA 22046</t>
  </si>
  <si>
    <t>803-727-6708</t>
  </si>
  <si>
    <t>843-452-5923</t>
  </si>
  <si>
    <t>Sharon Giannelli</t>
  </si>
  <si>
    <t>6405 Emerald Green Ct</t>
  </si>
  <si>
    <t>703-815-8084</t>
  </si>
  <si>
    <t>Karen Elliot</t>
  </si>
  <si>
    <t>40468 Stonebrook Hamlet Place</t>
  </si>
  <si>
    <t>Waterford, VA 20197</t>
  </si>
  <si>
    <t>540-882-9969</t>
  </si>
  <si>
    <t>202-415-6736</t>
  </si>
  <si>
    <t>Allen Gregory- box 6001</t>
  </si>
  <si>
    <t>Eric Capps</t>
  </si>
  <si>
    <t>7660 Vinewood CT</t>
  </si>
  <si>
    <t>Gainesville, VA 20155</t>
  </si>
  <si>
    <t>703-754-2942</t>
  </si>
  <si>
    <t>703-899-5016</t>
  </si>
  <si>
    <t>reinstall</t>
  </si>
  <si>
    <t>Sonia Rousseau</t>
  </si>
  <si>
    <t>7311 Durbin Terr</t>
  </si>
  <si>
    <t>301-312-8403</t>
  </si>
  <si>
    <t>240-678-2281</t>
  </si>
  <si>
    <t>Frances Pritchett</t>
  </si>
  <si>
    <t>8109 Fort Foote Rd</t>
  </si>
  <si>
    <t>Fort Washington, MD 20744</t>
  </si>
  <si>
    <t>301-749-9857</t>
  </si>
  <si>
    <t>Charlie Hung</t>
  </si>
  <si>
    <t>45760 Mountain Pine Square</t>
  </si>
  <si>
    <t>Sterling, VA 20166</t>
  </si>
  <si>
    <t>240-595-1810</t>
  </si>
  <si>
    <t>240-481-6329</t>
  </si>
  <si>
    <t>Matt Calvin Phair</t>
  </si>
  <si>
    <t>2234 Southland Rd</t>
  </si>
  <si>
    <t>Gwynn Oak, MD 21207</t>
  </si>
  <si>
    <t>410-674-4966</t>
  </si>
  <si>
    <t>202-378-4435</t>
  </si>
  <si>
    <t>41 s.y.</t>
  </si>
  <si>
    <t>Paul Green School</t>
  </si>
  <si>
    <t>8634 Colesville Rd</t>
  </si>
  <si>
    <t>Silver Spring, MD 20910</t>
  </si>
  <si>
    <t>703-850-2100</t>
  </si>
  <si>
    <t>16938-16927</t>
  </si>
  <si>
    <t>Gregory Carper</t>
  </si>
  <si>
    <t>5961 Joffa Place</t>
  </si>
  <si>
    <t>Springfield VA 22150</t>
  </si>
  <si>
    <t>703-569-8971</t>
  </si>
  <si>
    <t>703-300-0424</t>
  </si>
  <si>
    <t>202-789-7025</t>
  </si>
  <si>
    <t>901 7th St. NW</t>
  </si>
  <si>
    <t>Evelyn Cavness-Destination DC</t>
  </si>
  <si>
    <t>21124-21233</t>
  </si>
  <si>
    <t>Mary Urda</t>
  </si>
  <si>
    <t>7758 Gamid Drive</t>
  </si>
  <si>
    <t>703-455-6518</t>
  </si>
  <si>
    <t>810 whittington terr.</t>
  </si>
  <si>
    <t>Silver Spring, MD 20901</t>
  </si>
  <si>
    <t>Kardskalis</t>
  </si>
  <si>
    <t>301-681-0688</t>
  </si>
  <si>
    <t>cele</t>
  </si>
  <si>
    <t>Norin Rahman</t>
  </si>
  <si>
    <t>1150 K St. NW 311</t>
  </si>
  <si>
    <t>Washington, DC 20005</t>
  </si>
  <si>
    <t>202-256-5816</t>
  </si>
  <si>
    <t>Trisha Jericho</t>
  </si>
  <si>
    <t>12047 Heather Down Dr</t>
  </si>
  <si>
    <t>703-403-6016</t>
  </si>
  <si>
    <t>Sajan Sareff</t>
  </si>
  <si>
    <t>2012 P St. NW</t>
  </si>
  <si>
    <t>Washington, DC 20036</t>
  </si>
  <si>
    <t>202-277-6249</t>
  </si>
  <si>
    <t>202-293-9463</t>
  </si>
  <si>
    <t>Jenna Gluck</t>
  </si>
  <si>
    <t>13340 Shea Pl</t>
  </si>
  <si>
    <t>703-435-3899</t>
  </si>
  <si>
    <t>703-774-6173</t>
  </si>
  <si>
    <t>June D. Grant</t>
  </si>
  <si>
    <t>560 N St SW</t>
  </si>
  <si>
    <t>Apt N302</t>
  </si>
  <si>
    <t>Washington, DC 20024</t>
  </si>
  <si>
    <t>202-554-5776</t>
  </si>
  <si>
    <t>wall-carpet</t>
  </si>
  <si>
    <t>Tino Lisella</t>
  </si>
  <si>
    <t>7501 Ashby Lane Unit C</t>
  </si>
  <si>
    <t>Alexandria, VA 22315</t>
  </si>
  <si>
    <t>813-404-6769</t>
  </si>
  <si>
    <t>800 Florida Av NE</t>
  </si>
  <si>
    <t>202-448-7225</t>
  </si>
  <si>
    <t>Shirley Benjamin-Gallaudet University</t>
  </si>
  <si>
    <t>binding</t>
  </si>
  <si>
    <t>metal stairs</t>
  </si>
  <si>
    <t>llamar</t>
  </si>
  <si>
    <t>Valerie Blake</t>
  </si>
  <si>
    <t>202-246-8602</t>
  </si>
  <si>
    <t>4621 28th Rd. S Unit A</t>
  </si>
  <si>
    <t>2402A Randolph Av. "E"</t>
  </si>
  <si>
    <t>17890 Curtis Dr</t>
  </si>
  <si>
    <t>571-276-8884</t>
  </si>
  <si>
    <t>***</t>
  </si>
  <si>
    <t>Jewel Gatling</t>
  </si>
  <si>
    <t>5903 Kingsford Rd Unit B</t>
  </si>
  <si>
    <t>703-451-3584</t>
  </si>
  <si>
    <t>202-378-8043</t>
  </si>
  <si>
    <t>Beatriz E. Lazzo</t>
  </si>
  <si>
    <t>109 St. Andrews Dr. NE</t>
  </si>
  <si>
    <t>Vienna, VA 22180</t>
  </si>
  <si>
    <t>703-281-6875</t>
  </si>
  <si>
    <t>Erin Newman</t>
  </si>
  <si>
    <t>800 Florida Ave NE</t>
  </si>
  <si>
    <t>(202) 651-5150</t>
  </si>
  <si>
    <t>Gallaudet University-Hall Memorial Building S443</t>
  </si>
  <si>
    <t>Dedee Smith</t>
  </si>
  <si>
    <t>3112 Holmes Run Rd.</t>
  </si>
  <si>
    <t>Falls Church, VA 22042</t>
  </si>
  <si>
    <t>202-663-1140</t>
  </si>
  <si>
    <t>703-639-0807 202-647-6476</t>
  </si>
  <si>
    <t>#22204</t>
  </si>
  <si>
    <t>Amanda K. Hornbrook</t>
  </si>
  <si>
    <t>10563 Crooked Branch Ct.</t>
  </si>
  <si>
    <t>540-903-8893</t>
  </si>
  <si>
    <t>1412 Claves Ct.</t>
  </si>
  <si>
    <t>Burke</t>
  </si>
  <si>
    <t>4370 Valley Brook Pl.</t>
  </si>
  <si>
    <t>White Plains, MD 20695</t>
  </si>
  <si>
    <t>Vienna, VA 22182</t>
  </si>
  <si>
    <t>301 934 2178</t>
  </si>
  <si>
    <t>703 983 0344</t>
  </si>
  <si>
    <t>301 312 8403</t>
  </si>
  <si>
    <t>Roussau</t>
  </si>
  <si>
    <t>7311 Durbin Terr.</t>
  </si>
  <si>
    <t>Bethesda, MD 2087</t>
  </si>
  <si>
    <t>Meg Garber</t>
  </si>
  <si>
    <t>8901 Burke Road</t>
  </si>
  <si>
    <t>Burke, VA 22015</t>
  </si>
  <si>
    <t>703-644-2469</t>
  </si>
  <si>
    <t>703-434-0115</t>
  </si>
  <si>
    <t>johnson</t>
  </si>
  <si>
    <t>Andre McBride</t>
  </si>
  <si>
    <t>180 Azalea Ct</t>
  </si>
  <si>
    <t>Upper Marlboro, MD 20774</t>
  </si>
  <si>
    <t>301-350-2416</t>
  </si>
  <si>
    <t>202-350-2416</t>
  </si>
  <si>
    <t>parquet</t>
  </si>
  <si>
    <t>Teresa Smith</t>
  </si>
  <si>
    <t>85 Dent Rd</t>
  </si>
  <si>
    <t>540-659-5399</t>
  </si>
  <si>
    <t>Candice Bolling</t>
  </si>
  <si>
    <t>15739 Spyglass Hill Loop</t>
  </si>
  <si>
    <t>571-431-7162</t>
  </si>
  <si>
    <t>202-368-7926</t>
  </si>
  <si>
    <t>Tracy Simmons</t>
  </si>
  <si>
    <t>13822 Carlene Dr</t>
  </si>
  <si>
    <t>301-219-8392</t>
  </si>
  <si>
    <t>Jayne Hardiman</t>
  </si>
  <si>
    <t>8501 Kernon Court</t>
  </si>
  <si>
    <t>Lorton, VA 22079</t>
  </si>
  <si>
    <t>703-339-0278</t>
  </si>
  <si>
    <t>Michelle Tucker</t>
  </si>
  <si>
    <t>10454 Spencer Ct.</t>
  </si>
  <si>
    <t>Bowie, MD 20721</t>
  </si>
  <si>
    <t>301-350-1412</t>
  </si>
  <si>
    <t>301-526-7922</t>
  </si>
  <si>
    <t>Staley</t>
  </si>
  <si>
    <t>vinyl covebase</t>
  </si>
  <si>
    <t>covebase+</t>
  </si>
  <si>
    <t>15668 Mendoza Ln</t>
  </si>
  <si>
    <t>703-680-4446</t>
  </si>
  <si>
    <t>Stephen Hahn</t>
  </si>
  <si>
    <t>3 Webley Ct.</t>
  </si>
  <si>
    <t>Sterling, VA 20165</t>
  </si>
  <si>
    <t>703-450-5653</t>
  </si>
  <si>
    <t>703-217-7550</t>
  </si>
  <si>
    <t>Jim Katzman</t>
  </si>
  <si>
    <t>3279 Laneview Pl.</t>
  </si>
  <si>
    <t>Herndorn, VA 20171</t>
  </si>
  <si>
    <t>703-2620442</t>
  </si>
  <si>
    <t>703-7952896</t>
  </si>
  <si>
    <t>linoleum</t>
  </si>
  <si>
    <t>14788 Courtlandt Heights Road</t>
  </si>
  <si>
    <t>jorge/lizandro</t>
  </si>
  <si>
    <r>
      <t xml:space="preserve">Stephanie </t>
    </r>
    <r>
      <rPr>
        <sz val="11"/>
        <color indexed="62"/>
        <rFont val="Calibri"/>
        <family val="2"/>
      </rPr>
      <t>Gainer</t>
    </r>
  </si>
  <si>
    <t>Stephanie Logan/Gainer</t>
  </si>
  <si>
    <t>Michelle K. Al Faisal</t>
  </si>
  <si>
    <t>5610 Wisconsin Ave #B18</t>
  </si>
  <si>
    <t>Chevy Chase MD 20815</t>
  </si>
  <si>
    <t>310-804-3452</t>
  </si>
  <si>
    <t>301-652-1716</t>
  </si>
  <si>
    <t>6424 bannock burn dr.</t>
  </si>
  <si>
    <t>301-320-6292</t>
  </si>
  <si>
    <t>301-613-6292</t>
  </si>
  <si>
    <t>Miller</t>
  </si>
  <si>
    <t>Scott Russi</t>
  </si>
  <si>
    <t>(202) 422-7747</t>
  </si>
  <si>
    <t>6409 16th St.</t>
  </si>
  <si>
    <t>Elissa Rubin</t>
  </si>
  <si>
    <t>3409 Lowell St. NW</t>
  </si>
  <si>
    <t>202-966-2291</t>
  </si>
  <si>
    <t>202-270-1020</t>
  </si>
  <si>
    <t>Erma Magana</t>
  </si>
  <si>
    <t>17377  Cusack Ln</t>
  </si>
  <si>
    <t>571-426-3860</t>
  </si>
  <si>
    <t>Judith Bain</t>
  </si>
  <si>
    <t>9949 Wellington Rd.</t>
  </si>
  <si>
    <t>703- 330-4938</t>
  </si>
  <si>
    <t>6115 Hillview Ct</t>
  </si>
  <si>
    <t>202-330-8650</t>
  </si>
  <si>
    <t>Sandie Rivers</t>
  </si>
  <si>
    <t>Wendy Skelly</t>
  </si>
  <si>
    <t>39368 Rickard Rd.</t>
  </si>
  <si>
    <t>703-470-6007</t>
  </si>
  <si>
    <t>(703) 221-0850</t>
  </si>
  <si>
    <t>Bruce MacNair</t>
  </si>
  <si>
    <t>2412 N. Madison St</t>
  </si>
  <si>
    <t>703-973-6010</t>
  </si>
  <si>
    <t>703-9955831</t>
  </si>
  <si>
    <t>Lawrence Biggs</t>
  </si>
  <si>
    <t>10112 Ridge St.</t>
  </si>
  <si>
    <t>Lanham, VA 20706</t>
  </si>
  <si>
    <t>301-908-8453</t>
  </si>
  <si>
    <t>Wanda Cathcart</t>
  </si>
  <si>
    <t>533 Kalmia Sq NE</t>
  </si>
  <si>
    <t>Leesburg, VA20176</t>
  </si>
  <si>
    <t>Elenor Gianolis</t>
  </si>
  <si>
    <t>606 Gibson Drive</t>
  </si>
  <si>
    <t>Vienna, VA 22101</t>
  </si>
  <si>
    <t>571-221-5730</t>
  </si>
  <si>
    <t>Ted Randel</t>
  </si>
  <si>
    <t>6122 Stoneham Ln</t>
  </si>
  <si>
    <t>Mclean, VA 22101</t>
  </si>
  <si>
    <t>202-528-3089</t>
  </si>
  <si>
    <t>Marie Wiessel</t>
  </si>
  <si>
    <t>Laurie Coleman</t>
  </si>
  <si>
    <t>5916 Founders Hill Dr. 303</t>
  </si>
  <si>
    <t>703-625-2103</t>
  </si>
  <si>
    <t>7311 Durbin Terrace</t>
  </si>
  <si>
    <t>Saint Brown</t>
  </si>
  <si>
    <t>631 D St. NW Unit 242</t>
  </si>
  <si>
    <t>Washington, DC 20004</t>
  </si>
  <si>
    <t>202-256-9324</t>
  </si>
  <si>
    <t>202-285-0279</t>
  </si>
  <si>
    <t>2 set of steps plus 4 landings</t>
  </si>
  <si>
    <t>Joe  Orlando</t>
  </si>
  <si>
    <t>5452 Mersea Ct</t>
  </si>
  <si>
    <t>703-323-6268</t>
  </si>
  <si>
    <t>703-216-5909</t>
  </si>
  <si>
    <t>Denise Stasulis</t>
  </si>
  <si>
    <t>9820 Fox Rest Lane</t>
  </si>
  <si>
    <t>Vienna, VA 22181</t>
  </si>
  <si>
    <t>517-435-0197</t>
  </si>
  <si>
    <t>571-435-0597</t>
  </si>
  <si>
    <t>ceram</t>
  </si>
  <si>
    <t>35470 Automn Ridge Ct</t>
  </si>
  <si>
    <t>Roundhill, VA 20141</t>
  </si>
  <si>
    <t>703-759-2600</t>
  </si>
  <si>
    <t>Mark Fields-Tom Hummer</t>
  </si>
  <si>
    <t>Mary Williams</t>
  </si>
  <si>
    <t>12 abingdon ct.</t>
  </si>
  <si>
    <t>fredericksburg, VA 22406</t>
  </si>
  <si>
    <t>402-943-7261</t>
  </si>
  <si>
    <t>Dana Stransky</t>
  </si>
  <si>
    <t>44214 Shady Glen Terr.</t>
  </si>
  <si>
    <t>240-674-3406</t>
  </si>
  <si>
    <t>Mita Ghimire</t>
  </si>
  <si>
    <t>12961 Pinecrest View Ct</t>
  </si>
  <si>
    <t>Herndon VA, 20171</t>
  </si>
  <si>
    <t>703-980-8243</t>
  </si>
  <si>
    <t>Paul Elliott Edmond Kerner</t>
  </si>
  <si>
    <t>13112 Silver Maple Ct</t>
  </si>
  <si>
    <t>Bowie, MD 20815</t>
  </si>
  <si>
    <t>301-809-9396</t>
  </si>
  <si>
    <t>301-633-5480</t>
  </si>
  <si>
    <t>Deandrea Duarte</t>
  </si>
  <si>
    <t>4807 Colonial</t>
  </si>
  <si>
    <t>Temple Hill, MD 20748</t>
  </si>
  <si>
    <t>301-423-2156</t>
  </si>
  <si>
    <t>Reinaldo Bagatsing</t>
  </si>
  <si>
    <t>20783 Reserve Falls Ter Unit 107</t>
  </si>
  <si>
    <t>Potomac Falls VA 20165</t>
  </si>
  <si>
    <t>571-323-0353</t>
  </si>
  <si>
    <t>202-320-2005</t>
  </si>
  <si>
    <t>Carol Salata</t>
  </si>
  <si>
    <t>10811 Paynes Church Dr.</t>
  </si>
  <si>
    <t>Fairfax, VA 22032</t>
  </si>
  <si>
    <t>703-623-5141</t>
  </si>
  <si>
    <t>703-7660298</t>
  </si>
  <si>
    <t>Terry Williams</t>
  </si>
  <si>
    <t>12603 Silverbirch Ln.</t>
  </si>
  <si>
    <t>240-381-6694</t>
  </si>
  <si>
    <t>wood</t>
  </si>
  <si>
    <t>Lashelle Lawson</t>
  </si>
  <si>
    <t>8588 Wyngate Manor Ct</t>
  </si>
  <si>
    <t>Alex. VA 22309</t>
  </si>
  <si>
    <t>Victor Larson</t>
  </si>
  <si>
    <t>12026 Lisa Marie Ct.</t>
  </si>
  <si>
    <t>Fairfax, VA  22033</t>
  </si>
  <si>
    <t>703-359-4649</t>
  </si>
  <si>
    <t>Bruce Schuler</t>
  </si>
  <si>
    <t>1633 Teal Way</t>
  </si>
  <si>
    <t>703-670-8967</t>
  </si>
  <si>
    <t>Louise Vaughn</t>
  </si>
  <si>
    <t>6121 Peggyann Ct</t>
  </si>
  <si>
    <t>Suitland, MD 20746</t>
  </si>
  <si>
    <t>301-420-1957</t>
  </si>
  <si>
    <t>Tiffany Schack</t>
  </si>
  <si>
    <t>13308 Keystone Dr</t>
  </si>
  <si>
    <t>586-604-6509</t>
  </si>
  <si>
    <t>after 12m</t>
  </si>
  <si>
    <t>44970 Falcon Pl Unit 300</t>
  </si>
  <si>
    <t>Sterling, VA</t>
  </si>
  <si>
    <t>703-955-4010</t>
  </si>
  <si>
    <t>703-943-8160</t>
  </si>
  <si>
    <t>Todd Miller-Datasol, Inc</t>
  </si>
  <si>
    <t>Samantha Giang</t>
  </si>
  <si>
    <t>3505 Devon Dr</t>
  </si>
  <si>
    <t>703-931-0879</t>
  </si>
  <si>
    <t>703-209-4596</t>
  </si>
  <si>
    <t>Christina Madsen</t>
  </si>
  <si>
    <t>2552 Oak Valley Dr</t>
  </si>
  <si>
    <t>703-855-7507</t>
  </si>
  <si>
    <t>703-272-3299</t>
  </si>
  <si>
    <t>David Pichosky</t>
  </si>
  <si>
    <t>4734 Warm Hearth Cir</t>
  </si>
  <si>
    <t>Fairfax, VA 22033</t>
  </si>
  <si>
    <t>703-449-1931</t>
  </si>
  <si>
    <t>703-609-9323</t>
  </si>
  <si>
    <t>Omar Sadiq</t>
  </si>
  <si>
    <t>9431 Stilson Dr</t>
  </si>
  <si>
    <t>571-437-9005</t>
  </si>
  <si>
    <t>Fanaye Asrat</t>
  </si>
  <si>
    <t>5110 Ballycastle Cir</t>
  </si>
  <si>
    <t>703-915-9072</t>
  </si>
  <si>
    <t>Kris Reitzel</t>
  </si>
  <si>
    <t>14196 Madrigal Dr</t>
  </si>
  <si>
    <t>Woodbridge, VA22193</t>
  </si>
  <si>
    <t>703-730-5033</t>
  </si>
  <si>
    <t>1401 Wilson Blvd Level A</t>
  </si>
  <si>
    <t>Arlington,VA 22209</t>
  </si>
  <si>
    <t>703-524-0202</t>
  </si>
  <si>
    <t>703-524-0256</t>
  </si>
  <si>
    <t>Lauren Smirniotopoulos-Rosslyn Children’s Center</t>
  </si>
  <si>
    <t>Dr. Fleming</t>
  </si>
  <si>
    <t>2959 Sleepy Hollow Rd</t>
  </si>
  <si>
    <t>Falls Church, VA 22044</t>
  </si>
  <si>
    <t>703-534-8711</t>
  </si>
  <si>
    <t>glued-down</t>
  </si>
  <si>
    <t>vct</t>
  </si>
  <si>
    <t>rubber tile</t>
  </si>
  <si>
    <t>cove</t>
  </si>
  <si>
    <t>Elizabeth Mettendorf</t>
  </si>
  <si>
    <t>25588 Upper Clubhouse Dr</t>
  </si>
  <si>
    <t>703-542-8438</t>
  </si>
  <si>
    <t>Charles Simones</t>
  </si>
  <si>
    <t>4616 Timber Ridge Dr</t>
  </si>
  <si>
    <t>Neelan Henderson</t>
  </si>
  <si>
    <t>42652 Legacy Park Dr</t>
  </si>
  <si>
    <t>Lilia Reyes</t>
  </si>
  <si>
    <t>2241 Castle Rock Sq. 12C</t>
  </si>
  <si>
    <t>480 258 0190</t>
  </si>
  <si>
    <t>950 (920)</t>
  </si>
  <si>
    <t>703 583 6213</t>
  </si>
  <si>
    <t>703 542 5587</t>
  </si>
  <si>
    <t>Emily Moloo</t>
  </si>
  <si>
    <t>1413 A St NE</t>
  </si>
  <si>
    <t>202-641-4071</t>
  </si>
  <si>
    <t>202-641-4068</t>
  </si>
  <si>
    <t>kim sharp</t>
  </si>
  <si>
    <t>trip to chantilly</t>
  </si>
  <si>
    <t>take up only + clean tacks &amp; staples</t>
  </si>
  <si>
    <t>12201 james madison ln</t>
  </si>
  <si>
    <t>glendale, md 20769</t>
  </si>
  <si>
    <t>Ronald Brindham</t>
  </si>
  <si>
    <t>1303 Upcol Ct</t>
  </si>
  <si>
    <t>Capitol Heights, MD 20743</t>
  </si>
  <si>
    <t>geraldine bennafield</t>
  </si>
  <si>
    <t>????????????</t>
  </si>
  <si>
    <t>cove base 200</t>
  </si>
  <si>
    <t>Carmelita White</t>
  </si>
  <si>
    <t>Burtonsville, MD 20866</t>
  </si>
  <si>
    <t>240-381-8327</t>
  </si>
  <si>
    <t>14646 Waxhall Terr</t>
  </si>
  <si>
    <t>Hilda T. Crabtree</t>
  </si>
  <si>
    <t>7400 Valleycrest Blvd</t>
  </si>
  <si>
    <t>703-560-0632</t>
  </si>
  <si>
    <t>571-437-*9005</t>
  </si>
  <si>
    <t>William Renton</t>
  </si>
  <si>
    <t>9113 Yorkshire Lane</t>
  </si>
  <si>
    <t>571-839-7249</t>
  </si>
  <si>
    <t>703-257-5589</t>
  </si>
  <si>
    <t>Adela Makowski</t>
  </si>
  <si>
    <t>9862 Oakdale Woods Ct</t>
  </si>
  <si>
    <t>571-225-3182</t>
  </si>
  <si>
    <t>take up</t>
  </si>
  <si>
    <t>Cody Parker</t>
  </si>
  <si>
    <t>11649-2B Stoneview Sq</t>
  </si>
  <si>
    <t>202-236-5288</t>
  </si>
  <si>
    <t>Jamie Alfaro</t>
  </si>
  <si>
    <t>9483 Fairfax Blvd. 302</t>
  </si>
  <si>
    <t>Fairfax, VA 22031</t>
  </si>
  <si>
    <t>202-680-0587</t>
  </si>
  <si>
    <t>Kathy Kretman</t>
  </si>
  <si>
    <t>3217 Thornapple St</t>
  </si>
  <si>
    <t>301-656-3576</t>
  </si>
  <si>
    <t>202-215-2349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</si>
</sst>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6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16" fontId="0" fillId="0" borderId="0" xfId="0" applyNumberForma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16" fontId="6" fillId="0" borderId="2" xfId="0" applyNumberFormat="1" applyFont="1" applyBorder="1" applyAlignment="1" quotePrefix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1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2" xfId="0" applyFont="1" applyBorder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2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 quotePrefix="1">
      <alignment horizontal="left" vertical="center" wrapText="1"/>
    </xf>
    <xf numFmtId="0" fontId="13" fillId="0" borderId="2" xfId="0" applyFont="1" applyBorder="1" applyAlignment="1">
      <alignment/>
    </xf>
    <xf numFmtId="16" fontId="15" fillId="0" borderId="0" xfId="0" applyNumberFormat="1" applyFont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46"/>
  <sheetViews>
    <sheetView tabSelected="1" workbookViewId="0" topLeftCell="A2">
      <pane ySplit="1" topLeftCell="BM335" activePane="bottomLeft" state="frozen"/>
      <selection pane="topLeft" activeCell="A2" sqref="A2"/>
      <selection pane="bottomLeft" activeCell="B342" sqref="B342"/>
    </sheetView>
  </sheetViews>
  <sheetFormatPr defaultColWidth="9.140625" defaultRowHeight="12.75"/>
  <cols>
    <col min="1" max="1" width="10.28125" style="1" customWidth="1"/>
    <col min="2" max="2" width="10.421875" style="1" customWidth="1"/>
    <col min="3" max="3" width="25.57421875" style="1" customWidth="1"/>
    <col min="4" max="4" width="28.00390625" style="1" customWidth="1"/>
    <col min="5" max="5" width="24.421875" style="1" customWidth="1"/>
    <col min="6" max="6" width="8.140625" style="1" customWidth="1"/>
    <col min="7" max="7" width="11.00390625" style="1" customWidth="1"/>
    <col min="8" max="8" width="8.8515625" style="1" customWidth="1"/>
    <col min="9" max="9" width="14.00390625" style="21" customWidth="1"/>
    <col min="10" max="10" width="13.00390625" style="1" customWidth="1"/>
    <col min="11" max="11" width="15.00390625" style="1" customWidth="1"/>
    <col min="12" max="12" width="11.57421875" style="1" customWidth="1"/>
    <col min="13" max="16384" width="9.140625" style="1" customWidth="1"/>
  </cols>
  <sheetData>
    <row r="1" spans="2:9" ht="46.5" customHeight="1">
      <c r="B1" s="51" t="s">
        <v>6</v>
      </c>
      <c r="C1" s="52"/>
      <c r="D1" s="52"/>
      <c r="E1" s="52"/>
      <c r="F1" s="52"/>
      <c r="G1" s="52"/>
      <c r="H1" s="52"/>
      <c r="I1" s="53"/>
    </row>
    <row r="2" spans="2:13" ht="24.75" customHeight="1">
      <c r="B2" s="3" t="s">
        <v>7</v>
      </c>
      <c r="C2" s="3" t="s">
        <v>0</v>
      </c>
      <c r="D2" s="3" t="s">
        <v>1</v>
      </c>
      <c r="E2" s="3"/>
      <c r="F2" s="3" t="s">
        <v>2</v>
      </c>
      <c r="G2" s="3" t="s">
        <v>3</v>
      </c>
      <c r="H2" s="3" t="s">
        <v>4</v>
      </c>
      <c r="I2" s="19" t="s">
        <v>5</v>
      </c>
      <c r="J2" s="1" t="s">
        <v>9</v>
      </c>
      <c r="K2" s="1" t="s">
        <v>74</v>
      </c>
      <c r="L2" s="1" t="s">
        <v>10</v>
      </c>
      <c r="M2" s="1" t="s">
        <v>42</v>
      </c>
    </row>
    <row r="3" spans="1:9" ht="24.75" customHeight="1">
      <c r="A3" s="4"/>
      <c r="B3" s="5">
        <v>39568</v>
      </c>
      <c r="C3" s="4" t="s">
        <v>193</v>
      </c>
      <c r="D3" s="4" t="s">
        <v>194</v>
      </c>
      <c r="E3" s="4" t="s">
        <v>195</v>
      </c>
      <c r="F3" s="4">
        <f>16*23</f>
        <v>368</v>
      </c>
      <c r="G3" s="4" t="s">
        <v>57</v>
      </c>
      <c r="H3" s="4">
        <v>0</v>
      </c>
      <c r="I3" s="4">
        <f>2*368</f>
        <v>736</v>
      </c>
    </row>
    <row r="4" spans="1:9" ht="24.75" customHeight="1">
      <c r="A4" s="4"/>
      <c r="B4" s="5">
        <v>39587</v>
      </c>
      <c r="C4" s="4" t="s">
        <v>196</v>
      </c>
      <c r="D4" s="4" t="s">
        <v>197</v>
      </c>
      <c r="E4" s="4" t="s">
        <v>198</v>
      </c>
      <c r="F4" s="4">
        <v>70</v>
      </c>
      <c r="G4" s="4" t="s">
        <v>99</v>
      </c>
      <c r="H4" s="4" t="s">
        <v>99</v>
      </c>
      <c r="I4" s="20">
        <f>(3.75+(INT(LEN(H4)/6))*0.5)*F4</f>
        <v>297.5</v>
      </c>
    </row>
    <row r="5" spans="1:11" ht="24.75" customHeight="1">
      <c r="A5" s="4"/>
      <c r="B5" s="5">
        <v>39588</v>
      </c>
      <c r="C5" s="6" t="s">
        <v>199</v>
      </c>
      <c r="D5" s="6" t="s">
        <v>200</v>
      </c>
      <c r="E5" s="6" t="s">
        <v>201</v>
      </c>
      <c r="F5" s="4">
        <f>(71+25)*4/3</f>
        <v>128</v>
      </c>
      <c r="G5" s="4" t="s">
        <v>99</v>
      </c>
      <c r="H5" s="4" t="s">
        <v>99</v>
      </c>
      <c r="I5" s="20">
        <f>(3.75+(INT(LEN(H5)/6))*0.5)*F5</f>
        <v>544</v>
      </c>
      <c r="K5" s="2"/>
    </row>
    <row r="6" spans="1:11" ht="24.75" customHeight="1">
      <c r="A6" s="4">
        <v>9320</v>
      </c>
      <c r="B6" s="5">
        <v>39588</v>
      </c>
      <c r="C6" s="6" t="s">
        <v>202</v>
      </c>
      <c r="D6" s="6" t="s">
        <v>203</v>
      </c>
      <c r="E6" s="6" t="s">
        <v>204</v>
      </c>
      <c r="F6" s="4">
        <v>51</v>
      </c>
      <c r="G6" s="4" t="s">
        <v>99</v>
      </c>
      <c r="H6" s="4" t="s">
        <v>99</v>
      </c>
      <c r="I6" s="20">
        <f>(3.75+(INT(LEN(H6)/6))*0.5)*F6</f>
        <v>216.75</v>
      </c>
      <c r="J6" s="2" t="s">
        <v>205</v>
      </c>
      <c r="K6" s="2"/>
    </row>
    <row r="7" spans="1:12" ht="24.75" customHeight="1">
      <c r="A7" s="4"/>
      <c r="B7" s="5">
        <v>39589</v>
      </c>
      <c r="C7" s="6" t="s">
        <v>206</v>
      </c>
      <c r="D7" s="6" t="s">
        <v>207</v>
      </c>
      <c r="E7" s="6" t="s">
        <v>208</v>
      </c>
      <c r="F7" s="4">
        <v>60</v>
      </c>
      <c r="G7" s="4" t="s">
        <v>99</v>
      </c>
      <c r="H7" s="4">
        <v>0</v>
      </c>
      <c r="I7" s="20">
        <f>(3.75+(INT(LEN(H7)/6))*0.5)*F7</f>
        <v>225</v>
      </c>
      <c r="J7" s="2" t="s">
        <v>209</v>
      </c>
      <c r="K7" s="2"/>
      <c r="L7" s="1" t="s">
        <v>22</v>
      </c>
    </row>
    <row r="8" spans="1:10" ht="24.75" customHeight="1">
      <c r="A8" s="4"/>
      <c r="B8" s="5">
        <v>39590</v>
      </c>
      <c r="C8" s="6" t="s">
        <v>213</v>
      </c>
      <c r="D8" s="6" t="s">
        <v>210</v>
      </c>
      <c r="E8" s="6" t="s">
        <v>211</v>
      </c>
      <c r="F8" s="4">
        <v>40</v>
      </c>
      <c r="G8" s="4" t="s">
        <v>99</v>
      </c>
      <c r="H8" s="4" t="s">
        <v>99</v>
      </c>
      <c r="I8" s="20">
        <f>(3.75+(INT(LEN(H8)/6))*0.5)*F8</f>
        <v>170</v>
      </c>
      <c r="J8" s="2" t="s">
        <v>212</v>
      </c>
    </row>
    <row r="9" spans="1:9" ht="24.75" customHeight="1">
      <c r="A9" s="4"/>
      <c r="B9" s="5">
        <v>39590</v>
      </c>
      <c r="C9" s="6" t="s">
        <v>213</v>
      </c>
      <c r="D9" s="6" t="s">
        <v>210</v>
      </c>
      <c r="E9" s="6" t="s">
        <v>211</v>
      </c>
      <c r="F9" s="4">
        <v>110</v>
      </c>
      <c r="G9" s="4" t="s">
        <v>214</v>
      </c>
      <c r="H9" s="4"/>
      <c r="I9" s="4">
        <f>0.6*110</f>
        <v>66</v>
      </c>
    </row>
    <row r="10" spans="1:11" ht="24.75" customHeight="1">
      <c r="A10" s="4"/>
      <c r="B10" s="5">
        <v>39590</v>
      </c>
      <c r="C10" s="6" t="s">
        <v>215</v>
      </c>
      <c r="D10" s="6" t="s">
        <v>216</v>
      </c>
      <c r="E10" s="6" t="s">
        <v>217</v>
      </c>
      <c r="F10" s="4">
        <v>101</v>
      </c>
      <c r="G10" s="4" t="s">
        <v>99</v>
      </c>
      <c r="H10" s="4" t="s">
        <v>99</v>
      </c>
      <c r="I10" s="20">
        <f>(3.75+(INT(LEN(H10)/6))*0.5)*F10</f>
        <v>429.25</v>
      </c>
      <c r="J10" s="2" t="s">
        <v>218</v>
      </c>
      <c r="K10" s="2" t="s">
        <v>219</v>
      </c>
    </row>
    <row r="11" spans="1:10" ht="24.75" customHeight="1">
      <c r="A11" s="4"/>
      <c r="B11" s="5">
        <v>39591</v>
      </c>
      <c r="C11" s="4" t="s">
        <v>220</v>
      </c>
      <c r="D11" s="4" t="s">
        <v>221</v>
      </c>
      <c r="E11" s="4" t="s">
        <v>198</v>
      </c>
      <c r="F11" s="4">
        <v>35</v>
      </c>
      <c r="G11" s="4" t="s">
        <v>99</v>
      </c>
      <c r="H11" s="4" t="s">
        <v>99</v>
      </c>
      <c r="I11" s="20">
        <f>(3.75+(INT(LEN(H11)/6))*0.5)*F11</f>
        <v>148.75</v>
      </c>
      <c r="J11" s="1" t="s">
        <v>222</v>
      </c>
    </row>
    <row r="12" spans="1:12" ht="24.75" customHeight="1">
      <c r="A12" s="4"/>
      <c r="B12" s="5">
        <v>39591</v>
      </c>
      <c r="C12" s="6" t="s">
        <v>228</v>
      </c>
      <c r="D12" s="6" t="s">
        <v>229</v>
      </c>
      <c r="E12" s="6" t="s">
        <v>217</v>
      </c>
      <c r="F12" s="4">
        <v>175</v>
      </c>
      <c r="G12" s="4" t="s">
        <v>132</v>
      </c>
      <c r="H12" s="4" t="s">
        <v>58</v>
      </c>
      <c r="I12" s="4">
        <f>175*4.75</f>
        <v>831.25</v>
      </c>
      <c r="J12" s="2" t="s">
        <v>230</v>
      </c>
      <c r="L12" s="1">
        <f>175*3</f>
        <v>525</v>
      </c>
    </row>
    <row r="13" spans="1:10" ht="24.75" customHeight="1">
      <c r="A13" s="4"/>
      <c r="B13" s="5">
        <v>39591</v>
      </c>
      <c r="C13" s="6" t="s">
        <v>228</v>
      </c>
      <c r="D13" s="6" t="s">
        <v>229</v>
      </c>
      <c r="E13" s="6" t="s">
        <v>217</v>
      </c>
      <c r="F13" s="4">
        <v>175</v>
      </c>
      <c r="G13" s="4" t="s">
        <v>231</v>
      </c>
      <c r="H13" s="4"/>
      <c r="I13" s="4">
        <f>0.75*175</f>
        <v>131.25</v>
      </c>
      <c r="J13" s="2"/>
    </row>
    <row r="14" spans="1:10" ht="24.75" customHeight="1">
      <c r="A14" s="4"/>
      <c r="B14" s="5">
        <v>39591</v>
      </c>
      <c r="C14" s="6" t="s">
        <v>232</v>
      </c>
      <c r="D14" s="6" t="s">
        <v>233</v>
      </c>
      <c r="E14" s="6" t="s">
        <v>234</v>
      </c>
      <c r="F14" s="4">
        <v>75</v>
      </c>
      <c r="G14" s="4" t="s">
        <v>99</v>
      </c>
      <c r="H14" s="4">
        <v>0</v>
      </c>
      <c r="I14" s="20">
        <f>(3.75+(INT(LEN(H14)/6))*0.5)*F14</f>
        <v>281.25</v>
      </c>
      <c r="J14" s="2" t="s">
        <v>235</v>
      </c>
    </row>
    <row r="15" spans="1:11" ht="24.75" customHeight="1">
      <c r="A15" s="4"/>
      <c r="B15" s="5">
        <v>39591</v>
      </c>
      <c r="C15" s="6" t="s">
        <v>236</v>
      </c>
      <c r="D15" s="6" t="s">
        <v>248</v>
      </c>
      <c r="E15" s="6" t="s">
        <v>237</v>
      </c>
      <c r="F15" s="4">
        <v>62</v>
      </c>
      <c r="G15" s="4" t="s">
        <v>99</v>
      </c>
      <c r="H15" s="4" t="s">
        <v>99</v>
      </c>
      <c r="J15" s="2" t="s">
        <v>238</v>
      </c>
      <c r="K15" s="2" t="s">
        <v>239</v>
      </c>
    </row>
    <row r="16" spans="1:11" ht="24.75" customHeight="1">
      <c r="A16" s="4"/>
      <c r="B16" s="5">
        <v>39591</v>
      </c>
      <c r="C16" s="6" t="s">
        <v>236</v>
      </c>
      <c r="D16" s="6" t="s">
        <v>248</v>
      </c>
      <c r="E16" s="6" t="s">
        <v>237</v>
      </c>
      <c r="F16" s="4">
        <v>125</v>
      </c>
      <c r="G16" s="4" t="s">
        <v>95</v>
      </c>
      <c r="H16" s="4"/>
      <c r="I16" s="4">
        <f>1.75*125</f>
        <v>218.75</v>
      </c>
      <c r="J16" s="2"/>
      <c r="K16" s="2"/>
    </row>
    <row r="17" spans="1:11" ht="24.75" customHeight="1">
      <c r="A17" s="4"/>
      <c r="B17" s="5">
        <v>39592</v>
      </c>
      <c r="C17" s="6" t="s">
        <v>223</v>
      </c>
      <c r="D17" s="6" t="s">
        <v>224</v>
      </c>
      <c r="E17" s="6" t="s">
        <v>225</v>
      </c>
      <c r="F17" s="4">
        <v>25</v>
      </c>
      <c r="G17" s="4" t="s">
        <v>99</v>
      </c>
      <c r="H17" s="4" t="s">
        <v>99</v>
      </c>
      <c r="I17" s="4"/>
      <c r="J17" s="2" t="s">
        <v>226</v>
      </c>
      <c r="K17" s="2" t="s">
        <v>227</v>
      </c>
    </row>
    <row r="18" spans="1:11" ht="24.75" customHeight="1">
      <c r="A18" s="4"/>
      <c r="B18" s="5">
        <v>39592</v>
      </c>
      <c r="C18" s="6" t="s">
        <v>240</v>
      </c>
      <c r="D18" s="6" t="s">
        <v>241</v>
      </c>
      <c r="E18" s="6" t="s">
        <v>242</v>
      </c>
      <c r="F18" s="4">
        <v>108</v>
      </c>
      <c r="G18" s="4" t="s">
        <v>99</v>
      </c>
      <c r="H18" s="4" t="s">
        <v>99</v>
      </c>
      <c r="I18" s="4"/>
      <c r="J18" s="2" t="s">
        <v>243</v>
      </c>
      <c r="K18" s="2" t="s">
        <v>244</v>
      </c>
    </row>
    <row r="19" spans="1:9" ht="24.75" customHeight="1">
      <c r="A19" s="4"/>
      <c r="B19" s="5">
        <v>39592</v>
      </c>
      <c r="C19" s="6" t="s">
        <v>240</v>
      </c>
      <c r="D19" s="6" t="s">
        <v>241</v>
      </c>
      <c r="E19" s="6" t="s">
        <v>242</v>
      </c>
      <c r="F19" s="4">
        <v>142</v>
      </c>
      <c r="G19" s="4" t="s">
        <v>26</v>
      </c>
      <c r="H19" s="4"/>
      <c r="I19" s="4">
        <f>2*142</f>
        <v>284</v>
      </c>
    </row>
    <row r="20" spans="1:10" ht="24.75" customHeight="1">
      <c r="A20" s="4"/>
      <c r="B20" s="5">
        <v>39592</v>
      </c>
      <c r="C20" s="4" t="s">
        <v>245</v>
      </c>
      <c r="D20" s="4" t="s">
        <v>246</v>
      </c>
      <c r="E20" s="4" t="s">
        <v>62</v>
      </c>
      <c r="F20" s="4">
        <v>86</v>
      </c>
      <c r="G20" s="4" t="s">
        <v>99</v>
      </c>
      <c r="H20" s="4" t="s">
        <v>99</v>
      </c>
      <c r="I20" s="4"/>
      <c r="J20" s="1" t="s">
        <v>247</v>
      </c>
    </row>
    <row r="21" spans="1:12" ht="24.75" customHeight="1">
      <c r="A21" s="4"/>
      <c r="B21" s="5">
        <v>39595</v>
      </c>
      <c r="C21" s="4" t="s">
        <v>8</v>
      </c>
      <c r="D21" s="4" t="s">
        <v>11</v>
      </c>
      <c r="E21" s="4"/>
      <c r="F21" s="4" t="s">
        <v>12</v>
      </c>
      <c r="G21" s="4" t="s">
        <v>13</v>
      </c>
      <c r="H21" s="4" t="s">
        <v>14</v>
      </c>
      <c r="I21" s="4"/>
      <c r="L21" s="1" t="s">
        <v>15</v>
      </c>
    </row>
    <row r="22" spans="1:12" ht="24.75" customHeight="1">
      <c r="A22" s="4"/>
      <c r="B22" s="5">
        <v>39595</v>
      </c>
      <c r="C22" s="4" t="s">
        <v>16</v>
      </c>
      <c r="D22" s="4" t="s">
        <v>17</v>
      </c>
      <c r="E22" s="4"/>
      <c r="F22" s="4">
        <v>74</v>
      </c>
      <c r="G22" s="4" t="s">
        <v>13</v>
      </c>
      <c r="H22" s="4" t="s">
        <v>14</v>
      </c>
      <c r="I22" s="4"/>
      <c r="L22" s="1" t="s">
        <v>21</v>
      </c>
    </row>
    <row r="23" spans="1:12" ht="24.75" customHeight="1">
      <c r="A23" s="4" t="s">
        <v>45</v>
      </c>
      <c r="B23" s="5">
        <v>39595</v>
      </c>
      <c r="C23" s="4" t="s">
        <v>18</v>
      </c>
      <c r="D23" s="4" t="s">
        <v>19</v>
      </c>
      <c r="E23" s="4"/>
      <c r="F23" s="4" t="s">
        <v>20</v>
      </c>
      <c r="G23" s="4" t="s">
        <v>13</v>
      </c>
      <c r="H23" s="4" t="s">
        <v>14</v>
      </c>
      <c r="I23" s="4"/>
      <c r="L23" s="1" t="s">
        <v>22</v>
      </c>
    </row>
    <row r="24" spans="1:12" ht="24.75" customHeight="1">
      <c r="A24" s="4"/>
      <c r="B24" s="5">
        <v>39595</v>
      </c>
      <c r="C24" s="4" t="s">
        <v>23</v>
      </c>
      <c r="D24" s="4" t="s">
        <v>24</v>
      </c>
      <c r="E24" s="4"/>
      <c r="F24" s="4">
        <v>77</v>
      </c>
      <c r="G24" s="4" t="s">
        <v>13</v>
      </c>
      <c r="H24" s="4" t="s">
        <v>14</v>
      </c>
      <c r="I24" s="4"/>
      <c r="L24" s="1" t="s">
        <v>25</v>
      </c>
    </row>
    <row r="25" spans="1:12" ht="24.75" customHeight="1">
      <c r="A25" s="4"/>
      <c r="B25" s="5">
        <v>39595</v>
      </c>
      <c r="C25" s="4" t="s">
        <v>23</v>
      </c>
      <c r="D25" s="4" t="s">
        <v>24</v>
      </c>
      <c r="E25" s="4"/>
      <c r="F25" s="4">
        <v>55</v>
      </c>
      <c r="G25" s="4" t="s">
        <v>26</v>
      </c>
      <c r="H25" s="4">
        <v>0</v>
      </c>
      <c r="I25" s="4"/>
      <c r="L25" s="1" t="s">
        <v>25</v>
      </c>
    </row>
    <row r="26" spans="1:12" ht="24.75" customHeight="1">
      <c r="A26" s="4"/>
      <c r="B26" s="5">
        <v>39595</v>
      </c>
      <c r="C26" s="4" t="s">
        <v>27</v>
      </c>
      <c r="D26" s="4" t="s">
        <v>28</v>
      </c>
      <c r="E26" s="4"/>
      <c r="F26" s="4">
        <v>54</v>
      </c>
      <c r="G26" s="4" t="s">
        <v>13</v>
      </c>
      <c r="H26" s="4">
        <v>0</v>
      </c>
      <c r="I26" s="4"/>
      <c r="L26" s="1" t="s">
        <v>29</v>
      </c>
    </row>
    <row r="27" spans="1:12" ht="24.75" customHeight="1">
      <c r="A27" s="4"/>
      <c r="B27" s="5">
        <v>39595</v>
      </c>
      <c r="C27" s="4" t="s">
        <v>30</v>
      </c>
      <c r="D27" s="4" t="s">
        <v>31</v>
      </c>
      <c r="E27" s="4"/>
      <c r="F27" s="4">
        <v>75</v>
      </c>
      <c r="G27" s="4" t="s">
        <v>32</v>
      </c>
      <c r="H27" s="4">
        <v>0</v>
      </c>
      <c r="I27" s="4"/>
      <c r="L27" s="1" t="s">
        <v>29</v>
      </c>
    </row>
    <row r="28" spans="1:12" ht="24.75" customHeight="1">
      <c r="A28" s="4">
        <v>9805</v>
      </c>
      <c r="B28" s="5">
        <v>39596</v>
      </c>
      <c r="C28" s="6" t="s">
        <v>33</v>
      </c>
      <c r="D28" s="6" t="s">
        <v>249</v>
      </c>
      <c r="E28" s="6"/>
      <c r="F28" s="4">
        <v>40</v>
      </c>
      <c r="G28" s="4" t="s">
        <v>13</v>
      </c>
      <c r="H28" s="4" t="s">
        <v>14</v>
      </c>
      <c r="I28" s="4"/>
      <c r="J28" s="2" t="s">
        <v>34</v>
      </c>
      <c r="K28" s="2"/>
      <c r="L28" s="1" t="s">
        <v>22</v>
      </c>
    </row>
    <row r="29" spans="1:12" ht="24.75" customHeight="1">
      <c r="A29" s="4">
        <v>9803</v>
      </c>
      <c r="B29" s="5">
        <v>39596</v>
      </c>
      <c r="C29" s="6" t="s">
        <v>35</v>
      </c>
      <c r="D29" s="7" t="s">
        <v>36</v>
      </c>
      <c r="E29" s="7"/>
      <c r="F29" s="4">
        <v>20</v>
      </c>
      <c r="G29" s="4" t="s">
        <v>13</v>
      </c>
      <c r="H29" s="4" t="s">
        <v>14</v>
      </c>
      <c r="I29" s="4"/>
      <c r="J29" s="2" t="s">
        <v>37</v>
      </c>
      <c r="K29" s="2"/>
      <c r="L29" s="1" t="s">
        <v>41</v>
      </c>
    </row>
    <row r="30" spans="1:12" ht="24.75" customHeight="1">
      <c r="A30" s="4">
        <v>9436</v>
      </c>
      <c r="B30" s="5">
        <v>39596</v>
      </c>
      <c r="C30" s="6" t="s">
        <v>38</v>
      </c>
      <c r="D30" s="6" t="s">
        <v>250</v>
      </c>
      <c r="E30" s="6"/>
      <c r="F30" s="4">
        <v>40</v>
      </c>
      <c r="G30" s="4" t="s">
        <v>13</v>
      </c>
      <c r="H30" s="4" t="s">
        <v>14</v>
      </c>
      <c r="I30" s="4"/>
      <c r="J30" s="2" t="s">
        <v>39</v>
      </c>
      <c r="K30" s="2"/>
      <c r="L30" s="1" t="s">
        <v>22</v>
      </c>
    </row>
    <row r="31" spans="1:12" ht="24.75" customHeight="1">
      <c r="A31" s="4">
        <v>9436</v>
      </c>
      <c r="B31" s="5">
        <v>39596</v>
      </c>
      <c r="C31" s="6" t="s">
        <v>38</v>
      </c>
      <c r="D31" s="6" t="s">
        <v>250</v>
      </c>
      <c r="E31" s="6"/>
      <c r="F31" s="4">
        <v>0</v>
      </c>
      <c r="G31" s="4" t="s">
        <v>40</v>
      </c>
      <c r="H31" s="4"/>
      <c r="I31" s="4"/>
      <c r="J31" s="1" t="s">
        <v>126</v>
      </c>
      <c r="L31" s="1" t="s">
        <v>22</v>
      </c>
    </row>
    <row r="32" spans="1:12" ht="24.75" customHeight="1">
      <c r="A32" s="4">
        <v>9723</v>
      </c>
      <c r="B32" s="5">
        <v>39596</v>
      </c>
      <c r="C32" s="6" t="s">
        <v>46</v>
      </c>
      <c r="D32" s="6" t="s">
        <v>43</v>
      </c>
      <c r="E32" s="6"/>
      <c r="F32" s="4">
        <v>25</v>
      </c>
      <c r="G32" s="4" t="s">
        <v>44</v>
      </c>
      <c r="H32" s="4"/>
      <c r="I32" s="4"/>
      <c r="L32" s="1" t="s">
        <v>25</v>
      </c>
    </row>
    <row r="33" spans="1:12" ht="24.75" customHeight="1">
      <c r="A33" s="4"/>
      <c r="B33" s="5">
        <v>39597</v>
      </c>
      <c r="C33" s="4" t="s">
        <v>47</v>
      </c>
      <c r="D33" s="4" t="s">
        <v>48</v>
      </c>
      <c r="E33" s="4"/>
      <c r="F33" s="4">
        <v>62</v>
      </c>
      <c r="G33" s="4" t="s">
        <v>13</v>
      </c>
      <c r="H33" s="4" t="s">
        <v>14</v>
      </c>
      <c r="I33" s="4"/>
      <c r="J33" s="1">
        <v>2022910882</v>
      </c>
      <c r="L33" s="1" t="s">
        <v>41</v>
      </c>
    </row>
    <row r="34" spans="1:12" ht="24.75" customHeight="1">
      <c r="A34" s="4"/>
      <c r="B34" s="5">
        <v>39597</v>
      </c>
      <c r="C34" s="4" t="s">
        <v>49</v>
      </c>
      <c r="D34" s="4" t="s">
        <v>50</v>
      </c>
      <c r="E34" s="4"/>
      <c r="F34" s="4">
        <v>93</v>
      </c>
      <c r="G34" s="4" t="s">
        <v>13</v>
      </c>
      <c r="H34" s="4">
        <v>0</v>
      </c>
      <c r="I34" s="4"/>
      <c r="J34" s="1" t="s">
        <v>51</v>
      </c>
      <c r="L34" s="1" t="s">
        <v>41</v>
      </c>
    </row>
    <row r="35" spans="1:13" ht="24.75" customHeight="1">
      <c r="A35" s="4"/>
      <c r="B35" s="5">
        <v>39597</v>
      </c>
      <c r="C35" s="4" t="s">
        <v>52</v>
      </c>
      <c r="D35" s="4" t="s">
        <v>59</v>
      </c>
      <c r="E35" s="4"/>
      <c r="F35" s="4">
        <v>84</v>
      </c>
      <c r="G35" s="4" t="s">
        <v>13</v>
      </c>
      <c r="H35" s="4">
        <v>0</v>
      </c>
      <c r="I35" s="4"/>
      <c r="J35" s="1" t="s">
        <v>53</v>
      </c>
      <c r="L35" s="1" t="s">
        <v>21</v>
      </c>
      <c r="M35" s="1" t="s">
        <v>284</v>
      </c>
    </row>
    <row r="36" spans="1:12" ht="24.75" customHeight="1">
      <c r="A36" s="4"/>
      <c r="B36" s="5">
        <v>39597</v>
      </c>
      <c r="C36" s="4" t="s">
        <v>54</v>
      </c>
      <c r="D36" s="4" t="s">
        <v>55</v>
      </c>
      <c r="E36" s="4"/>
      <c r="F36" s="4">
        <v>33</v>
      </c>
      <c r="G36" s="4" t="s">
        <v>13</v>
      </c>
      <c r="H36" s="4" t="s">
        <v>58</v>
      </c>
      <c r="I36" s="4"/>
      <c r="J36" s="1" t="s">
        <v>56</v>
      </c>
      <c r="L36" s="1" t="s">
        <v>25</v>
      </c>
    </row>
    <row r="37" spans="1:12" ht="24.75" customHeight="1">
      <c r="A37" s="4"/>
      <c r="B37" s="5">
        <v>39597</v>
      </c>
      <c r="C37" s="4" t="s">
        <v>54</v>
      </c>
      <c r="D37" s="4" t="s">
        <v>55</v>
      </c>
      <c r="E37" s="4"/>
      <c r="F37" s="4">
        <v>510</v>
      </c>
      <c r="G37" s="4" t="s">
        <v>57</v>
      </c>
      <c r="H37" s="4" t="s">
        <v>58</v>
      </c>
      <c r="I37" s="4"/>
      <c r="J37" s="1" t="s">
        <v>56</v>
      </c>
      <c r="L37" s="1" t="s">
        <v>25</v>
      </c>
    </row>
    <row r="38" spans="1:12" ht="24.75" customHeight="1">
      <c r="A38" s="4">
        <v>232996</v>
      </c>
      <c r="B38" s="5">
        <v>39598</v>
      </c>
      <c r="C38" s="6" t="s">
        <v>60</v>
      </c>
      <c r="D38" s="6" t="s">
        <v>61</v>
      </c>
      <c r="E38" s="6" t="s">
        <v>62</v>
      </c>
      <c r="F38" s="4">
        <v>120</v>
      </c>
      <c r="G38" s="4" t="s">
        <v>57</v>
      </c>
      <c r="H38" s="4" t="s">
        <v>58</v>
      </c>
      <c r="I38" s="4"/>
      <c r="J38" s="2" t="s">
        <v>63</v>
      </c>
      <c r="K38" s="2"/>
      <c r="L38" s="1" t="s">
        <v>25</v>
      </c>
    </row>
    <row r="39" spans="1:12" ht="24.75" customHeight="1">
      <c r="A39" s="4">
        <v>232994</v>
      </c>
      <c r="B39" s="5">
        <v>39598</v>
      </c>
      <c r="C39" s="6" t="s">
        <v>64</v>
      </c>
      <c r="D39" s="6" t="s">
        <v>70</v>
      </c>
      <c r="E39" s="6" t="s">
        <v>71</v>
      </c>
      <c r="F39" s="4">
        <v>220</v>
      </c>
      <c r="G39" s="4" t="s">
        <v>57</v>
      </c>
      <c r="H39" s="4">
        <v>0</v>
      </c>
      <c r="I39" s="4"/>
      <c r="J39" s="2" t="s">
        <v>72</v>
      </c>
      <c r="K39" s="2" t="s">
        <v>73</v>
      </c>
      <c r="L39" s="1" t="s">
        <v>25</v>
      </c>
    </row>
    <row r="40" spans="1:11" ht="24.75" customHeight="1">
      <c r="A40" s="4">
        <v>9996</v>
      </c>
      <c r="B40" s="5">
        <v>39598</v>
      </c>
      <c r="C40" s="6" t="s">
        <v>65</v>
      </c>
      <c r="D40" s="6" t="s">
        <v>66</v>
      </c>
      <c r="E40" s="6" t="s">
        <v>67</v>
      </c>
      <c r="F40" s="4">
        <v>152</v>
      </c>
      <c r="G40" s="4" t="s">
        <v>13</v>
      </c>
      <c r="H40" s="4" t="s">
        <v>14</v>
      </c>
      <c r="I40" s="4"/>
      <c r="J40" s="2" t="s">
        <v>68</v>
      </c>
      <c r="K40" s="2" t="s">
        <v>69</v>
      </c>
    </row>
    <row r="41" spans="1:12" ht="24.75" customHeight="1">
      <c r="A41" s="4">
        <v>10020</v>
      </c>
      <c r="B41" s="5">
        <v>39598</v>
      </c>
      <c r="C41" s="6" t="s">
        <v>75</v>
      </c>
      <c r="D41" s="6" t="s">
        <v>76</v>
      </c>
      <c r="E41" s="6" t="s">
        <v>91</v>
      </c>
      <c r="F41" s="4">
        <v>32</v>
      </c>
      <c r="G41" s="4" t="s">
        <v>13</v>
      </c>
      <c r="H41" s="4" t="s">
        <v>14</v>
      </c>
      <c r="I41" s="4"/>
      <c r="J41" s="2" t="s">
        <v>77</v>
      </c>
      <c r="K41" s="2" t="s">
        <v>78</v>
      </c>
      <c r="L41" s="1" t="s">
        <v>29</v>
      </c>
    </row>
    <row r="42" spans="1:12" ht="24.75" customHeight="1">
      <c r="A42" s="4">
        <v>10015</v>
      </c>
      <c r="B42" s="5">
        <v>39599</v>
      </c>
      <c r="C42" s="6" t="s">
        <v>79</v>
      </c>
      <c r="D42" s="6" t="s">
        <v>80</v>
      </c>
      <c r="E42" s="6" t="s">
        <v>81</v>
      </c>
      <c r="F42" s="4">
        <v>62</v>
      </c>
      <c r="G42" s="4" t="s">
        <v>13</v>
      </c>
      <c r="H42" s="4">
        <v>0</v>
      </c>
      <c r="I42" s="4"/>
      <c r="J42" s="2" t="s">
        <v>82</v>
      </c>
      <c r="L42" s="1" t="s">
        <v>29</v>
      </c>
    </row>
    <row r="43" spans="1:12" ht="24.75" customHeight="1">
      <c r="A43" s="4">
        <v>10021</v>
      </c>
      <c r="B43" s="5">
        <v>39599</v>
      </c>
      <c r="C43" s="6" t="s">
        <v>83</v>
      </c>
      <c r="D43" s="6" t="s">
        <v>84</v>
      </c>
      <c r="E43" s="6" t="s">
        <v>85</v>
      </c>
      <c r="F43" s="4">
        <f>116+35</f>
        <v>151</v>
      </c>
      <c r="G43" s="4" t="s">
        <v>13</v>
      </c>
      <c r="H43" s="4"/>
      <c r="I43" s="4"/>
      <c r="J43" s="2" t="s">
        <v>86</v>
      </c>
      <c r="L43" s="1" t="s">
        <v>21</v>
      </c>
    </row>
    <row r="44" spans="1:12" ht="24.75" customHeight="1">
      <c r="A44" s="4">
        <v>10016</v>
      </c>
      <c r="B44" s="5">
        <v>39599</v>
      </c>
      <c r="C44" s="6" t="s">
        <v>87</v>
      </c>
      <c r="D44" s="6" t="s">
        <v>88</v>
      </c>
      <c r="E44" s="6" t="s">
        <v>89</v>
      </c>
      <c r="F44" s="4">
        <v>56</v>
      </c>
      <c r="G44" s="4"/>
      <c r="H44" s="4"/>
      <c r="I44" s="4"/>
      <c r="J44" s="2" t="s">
        <v>90</v>
      </c>
      <c r="L44" s="1" t="s">
        <v>29</v>
      </c>
    </row>
    <row r="45" spans="1:12" ht="24.75" customHeight="1">
      <c r="A45" s="9">
        <v>10095</v>
      </c>
      <c r="B45" s="10">
        <v>39601</v>
      </c>
      <c r="C45" s="9" t="s">
        <v>96</v>
      </c>
      <c r="D45" s="9" t="s">
        <v>97</v>
      </c>
      <c r="E45" s="9" t="s">
        <v>98</v>
      </c>
      <c r="F45" s="9">
        <v>138</v>
      </c>
      <c r="G45" s="9" t="s">
        <v>13</v>
      </c>
      <c r="H45" s="9" t="s">
        <v>99</v>
      </c>
      <c r="I45" s="20">
        <f>(3.75+(INT(LEN(H45)/6))*0.5)*F45</f>
        <v>586.5</v>
      </c>
      <c r="J45" s="1" t="s">
        <v>100</v>
      </c>
      <c r="L45" s="1" t="s">
        <v>25</v>
      </c>
    </row>
    <row r="46" spans="1:12" ht="24.75" customHeight="1">
      <c r="A46" s="9">
        <v>13114</v>
      </c>
      <c r="B46" s="10">
        <v>39601</v>
      </c>
      <c r="C46" s="9" t="s">
        <v>96</v>
      </c>
      <c r="D46" s="9" t="s">
        <v>97</v>
      </c>
      <c r="E46" s="9" t="s">
        <v>98</v>
      </c>
      <c r="F46" s="9">
        <v>180</v>
      </c>
      <c r="G46" s="9" t="s">
        <v>26</v>
      </c>
      <c r="H46" s="9"/>
      <c r="I46" s="4">
        <f>180*2</f>
        <v>360</v>
      </c>
      <c r="J46" s="1" t="s">
        <v>100</v>
      </c>
      <c r="L46" s="1" t="s">
        <v>29</v>
      </c>
    </row>
    <row r="47" spans="1:12" ht="24.75" customHeight="1">
      <c r="A47" s="9">
        <v>10097</v>
      </c>
      <c r="B47" s="10">
        <v>39601</v>
      </c>
      <c r="C47" s="9" t="s">
        <v>101</v>
      </c>
      <c r="D47" s="9" t="s">
        <v>102</v>
      </c>
      <c r="E47" s="9" t="s">
        <v>111</v>
      </c>
      <c r="F47" s="9">
        <v>75</v>
      </c>
      <c r="G47" s="9" t="s">
        <v>99</v>
      </c>
      <c r="H47" s="9" t="s">
        <v>99</v>
      </c>
      <c r="I47" s="20">
        <f>(3.75+(INT(LEN(H47)/6))*0.5)*F47</f>
        <v>318.75</v>
      </c>
      <c r="L47" s="1" t="s">
        <v>41</v>
      </c>
    </row>
    <row r="48" spans="1:12" ht="24.75" customHeight="1">
      <c r="A48" s="9">
        <v>10119</v>
      </c>
      <c r="B48" s="10">
        <v>39601</v>
      </c>
      <c r="C48" s="9" t="s">
        <v>103</v>
      </c>
      <c r="D48" s="9" t="s">
        <v>104</v>
      </c>
      <c r="E48" s="9" t="s">
        <v>105</v>
      </c>
      <c r="F48" s="9">
        <v>45</v>
      </c>
      <c r="G48" s="9" t="s">
        <v>13</v>
      </c>
      <c r="H48" s="9" t="s">
        <v>99</v>
      </c>
      <c r="I48" s="20">
        <f>(3.75+(INT(LEN(H48)/6))*0.5)*F48</f>
        <v>191.25</v>
      </c>
      <c r="J48" s="1" t="s">
        <v>106</v>
      </c>
      <c r="L48" s="1" t="s">
        <v>21</v>
      </c>
    </row>
    <row r="49" spans="1:12" ht="24.75" customHeight="1">
      <c r="A49" s="9">
        <v>10120</v>
      </c>
      <c r="B49" s="10">
        <v>39601</v>
      </c>
      <c r="C49" s="9" t="s">
        <v>107</v>
      </c>
      <c r="D49" s="9" t="s">
        <v>108</v>
      </c>
      <c r="E49" s="9" t="s">
        <v>109</v>
      </c>
      <c r="F49" s="9">
        <v>110</v>
      </c>
      <c r="G49" s="9" t="s">
        <v>13</v>
      </c>
      <c r="H49" s="9" t="s">
        <v>99</v>
      </c>
      <c r="I49" s="20">
        <f>(3.75+(INT(LEN(H49)/6))*0.5)*F49</f>
        <v>467.5</v>
      </c>
      <c r="J49" s="1" t="s">
        <v>110</v>
      </c>
      <c r="L49" s="1" t="s">
        <v>22</v>
      </c>
    </row>
    <row r="50" spans="1:12" ht="24.75" customHeight="1">
      <c r="A50" s="9">
        <v>10208</v>
      </c>
      <c r="B50" s="10">
        <v>39602</v>
      </c>
      <c r="C50" s="11" t="s">
        <v>115</v>
      </c>
      <c r="D50" s="11" t="s">
        <v>116</v>
      </c>
      <c r="E50" s="11" t="s">
        <v>117</v>
      </c>
      <c r="F50" s="9">
        <v>27</v>
      </c>
      <c r="G50" s="9" t="s">
        <v>13</v>
      </c>
      <c r="H50" s="9" t="s">
        <v>99</v>
      </c>
      <c r="I50" s="20">
        <f>(3.75+(INT(LEN(H50)/6))*0.5)*F50</f>
        <v>114.75</v>
      </c>
      <c r="J50" s="2" t="s">
        <v>118</v>
      </c>
      <c r="L50" s="1" t="s">
        <v>25</v>
      </c>
    </row>
    <row r="51" spans="1:10" ht="24.75" customHeight="1">
      <c r="A51" s="9"/>
      <c r="B51" s="10">
        <v>39603</v>
      </c>
      <c r="C51" s="9" t="s">
        <v>112</v>
      </c>
      <c r="D51" s="9" t="s">
        <v>113</v>
      </c>
      <c r="E51" s="9" t="s">
        <v>114</v>
      </c>
      <c r="F51" s="9">
        <v>35</v>
      </c>
      <c r="G51" s="9" t="s">
        <v>13</v>
      </c>
      <c r="H51" s="9" t="s">
        <v>99</v>
      </c>
      <c r="I51" s="20">
        <f>(3.75+(INT(LEN(H51)/6))*0.5)*F51</f>
        <v>148.75</v>
      </c>
      <c r="J51" s="2" t="s">
        <v>119</v>
      </c>
    </row>
    <row r="52" spans="1:12" ht="24.75" customHeight="1">
      <c r="A52" s="9"/>
      <c r="B52" s="10">
        <v>39603</v>
      </c>
      <c r="C52" s="11" t="s">
        <v>120</v>
      </c>
      <c r="D52" s="11" t="s">
        <v>121</v>
      </c>
      <c r="E52" s="11" t="s">
        <v>89</v>
      </c>
      <c r="F52" s="9">
        <v>100</v>
      </c>
      <c r="G52" s="9" t="s">
        <v>125</v>
      </c>
      <c r="H52" s="9"/>
      <c r="I52" s="4">
        <f>200+35*13</f>
        <v>655</v>
      </c>
      <c r="J52" s="2" t="s">
        <v>122</v>
      </c>
      <c r="K52" s="2" t="s">
        <v>123</v>
      </c>
      <c r="L52" s="1" t="s">
        <v>25</v>
      </c>
    </row>
    <row r="53" spans="1:9" ht="24.75" customHeight="1">
      <c r="A53" s="9"/>
      <c r="B53" s="10">
        <v>39603</v>
      </c>
      <c r="C53" s="9" t="s">
        <v>92</v>
      </c>
      <c r="D53" s="9" t="s">
        <v>93</v>
      </c>
      <c r="E53" s="9" t="s">
        <v>94</v>
      </c>
      <c r="F53" s="9">
        <v>302</v>
      </c>
      <c r="G53" s="9" t="s">
        <v>124</v>
      </c>
      <c r="H53" s="9" t="s">
        <v>99</v>
      </c>
      <c r="I53" s="4">
        <f>302*2+50</f>
        <v>654</v>
      </c>
    </row>
    <row r="54" spans="1:9" ht="24.75" customHeight="1">
      <c r="A54" s="9"/>
      <c r="B54" s="10">
        <v>39603</v>
      </c>
      <c r="C54" s="9" t="s">
        <v>92</v>
      </c>
      <c r="D54" s="9" t="s">
        <v>93</v>
      </c>
      <c r="E54" s="9" t="s">
        <v>94</v>
      </c>
      <c r="F54" s="9">
        <v>23</v>
      </c>
      <c r="G54" s="9" t="s">
        <v>40</v>
      </c>
      <c r="H54" s="9" t="s">
        <v>99</v>
      </c>
      <c r="I54" s="20">
        <f>(3.75+(INT(LEN(H54)/6))*0.5)*F54</f>
        <v>97.75</v>
      </c>
    </row>
    <row r="55" spans="1:9" ht="24.75" customHeight="1">
      <c r="A55" s="9"/>
      <c r="B55" s="10"/>
      <c r="C55" s="9" t="s">
        <v>317</v>
      </c>
      <c r="D55" s="9"/>
      <c r="E55" s="9" t="s">
        <v>319</v>
      </c>
      <c r="F55" s="9"/>
      <c r="G55" s="9" t="s">
        <v>318</v>
      </c>
      <c r="H55" s="9"/>
      <c r="I55" s="20">
        <v>64.15</v>
      </c>
    </row>
    <row r="56" spans="1:10" ht="24.75" customHeight="1">
      <c r="A56" s="9"/>
      <c r="B56" s="10">
        <v>39604</v>
      </c>
      <c r="C56" s="9" t="s">
        <v>127</v>
      </c>
      <c r="D56" s="9" t="s">
        <v>128</v>
      </c>
      <c r="E56" s="9" t="s">
        <v>129</v>
      </c>
      <c r="F56" s="9">
        <v>27</v>
      </c>
      <c r="G56" s="9" t="s">
        <v>99</v>
      </c>
      <c r="H56" s="9" t="s">
        <v>99</v>
      </c>
      <c r="I56" s="20">
        <f>(3.75+(INT(LEN(H56)/6))*0.5)*F56</f>
        <v>114.75</v>
      </c>
      <c r="J56" s="1" t="s">
        <v>130</v>
      </c>
    </row>
    <row r="57" spans="1:11" ht="24.75" customHeight="1">
      <c r="A57" s="9"/>
      <c r="B57" s="10">
        <v>39605</v>
      </c>
      <c r="C57" s="9" t="s">
        <v>131</v>
      </c>
      <c r="D57" s="11" t="s">
        <v>137</v>
      </c>
      <c r="E57" s="11" t="s">
        <v>138</v>
      </c>
      <c r="F57" s="9"/>
      <c r="G57" s="9" t="s">
        <v>316</v>
      </c>
      <c r="H57" s="9"/>
      <c r="I57" s="22">
        <v>150</v>
      </c>
      <c r="J57" s="2" t="s">
        <v>139</v>
      </c>
      <c r="K57" s="2" t="s">
        <v>140</v>
      </c>
    </row>
    <row r="58" spans="1:11" ht="24.75" customHeight="1">
      <c r="A58" s="9"/>
      <c r="B58" s="10">
        <v>39605</v>
      </c>
      <c r="C58" s="9" t="s">
        <v>131</v>
      </c>
      <c r="D58" s="11" t="s">
        <v>137</v>
      </c>
      <c r="E58" s="11" t="s">
        <v>138</v>
      </c>
      <c r="F58" s="9">
        <v>80</v>
      </c>
      <c r="G58" s="9" t="s">
        <v>132</v>
      </c>
      <c r="H58" s="9" t="s">
        <v>57</v>
      </c>
      <c r="I58" s="22">
        <f>80*4.75</f>
        <v>380</v>
      </c>
      <c r="J58" s="2"/>
      <c r="K58" s="2"/>
    </row>
    <row r="59" spans="1:10" ht="24.75" customHeight="1">
      <c r="A59" s="9" t="s">
        <v>168</v>
      </c>
      <c r="B59" s="10">
        <v>39605</v>
      </c>
      <c r="C59" s="11" t="s">
        <v>133</v>
      </c>
      <c r="D59" s="11" t="s">
        <v>134</v>
      </c>
      <c r="E59" s="11" t="s">
        <v>135</v>
      </c>
      <c r="F59" s="9">
        <f>35+21</f>
        <v>56</v>
      </c>
      <c r="G59" s="9" t="s">
        <v>13</v>
      </c>
      <c r="H59" s="9" t="s">
        <v>99</v>
      </c>
      <c r="I59" s="20">
        <f>(3.75+(INT(LEN(H59)/6))*0.5)*F59</f>
        <v>238</v>
      </c>
      <c r="J59" s="2" t="s">
        <v>136</v>
      </c>
    </row>
    <row r="60" spans="1:11" ht="24.75" customHeight="1">
      <c r="A60" s="9">
        <v>13597</v>
      </c>
      <c r="B60" s="10">
        <v>39606</v>
      </c>
      <c r="C60" s="11" t="s">
        <v>141</v>
      </c>
      <c r="D60" s="11" t="s">
        <v>142</v>
      </c>
      <c r="E60" s="11" t="s">
        <v>143</v>
      </c>
      <c r="F60" s="9">
        <v>54</v>
      </c>
      <c r="G60" s="9" t="s">
        <v>13</v>
      </c>
      <c r="H60" s="9" t="s">
        <v>99</v>
      </c>
      <c r="I60" s="20">
        <f>(3.75+(INT(LEN(H60)/6))*0.5)*F60</f>
        <v>229.5</v>
      </c>
      <c r="J60" s="2" t="s">
        <v>144</v>
      </c>
      <c r="K60" s="2" t="s">
        <v>145</v>
      </c>
    </row>
    <row r="61" spans="1:10" ht="24.75" customHeight="1">
      <c r="A61" s="9"/>
      <c r="B61" s="10">
        <v>39608</v>
      </c>
      <c r="C61" s="11" t="s">
        <v>146</v>
      </c>
      <c r="D61" s="11" t="s">
        <v>147</v>
      </c>
      <c r="E61" s="11" t="s">
        <v>148</v>
      </c>
      <c r="F61" s="9">
        <v>70</v>
      </c>
      <c r="G61" s="9" t="s">
        <v>13</v>
      </c>
      <c r="H61" s="9" t="s">
        <v>99</v>
      </c>
      <c r="I61" s="20">
        <f>(3.75+(INT(LEN(H61)/6))*0.5)*F61</f>
        <v>297.5</v>
      </c>
      <c r="J61" s="2" t="s">
        <v>149</v>
      </c>
    </row>
    <row r="62" spans="1:11" ht="24.75" customHeight="1">
      <c r="A62" s="9"/>
      <c r="B62" s="10">
        <v>39608</v>
      </c>
      <c r="C62" s="9" t="s">
        <v>150</v>
      </c>
      <c r="D62" s="9" t="s">
        <v>159</v>
      </c>
      <c r="E62" s="9" t="s">
        <v>151</v>
      </c>
      <c r="F62" s="9">
        <v>35</v>
      </c>
      <c r="G62" s="9" t="s">
        <v>13</v>
      </c>
      <c r="H62" s="9" t="s">
        <v>99</v>
      </c>
      <c r="I62" s="20">
        <f>(3.75+(INT(LEN(H62)/6))*0.5)*F62</f>
        <v>148.75</v>
      </c>
      <c r="J62" s="1" t="s">
        <v>152</v>
      </c>
      <c r="K62" s="1" t="s">
        <v>153</v>
      </c>
    </row>
    <row r="63" spans="1:10" ht="24.75" customHeight="1">
      <c r="A63" s="9"/>
      <c r="B63" s="10">
        <v>39608</v>
      </c>
      <c r="C63" s="9" t="s">
        <v>154</v>
      </c>
      <c r="D63" s="9" t="s">
        <v>156</v>
      </c>
      <c r="E63" s="9" t="s">
        <v>155</v>
      </c>
      <c r="F63" s="9">
        <v>2030</v>
      </c>
      <c r="G63" s="9" t="s">
        <v>13</v>
      </c>
      <c r="H63" s="9">
        <v>0</v>
      </c>
      <c r="I63" s="20">
        <f>(3.5+(INT(LEN(H63)/6))*0.5)*F63</f>
        <v>7105</v>
      </c>
      <c r="J63" s="1" t="s">
        <v>336</v>
      </c>
    </row>
    <row r="64" spans="1:9" ht="24.75" customHeight="1">
      <c r="A64" s="9"/>
      <c r="B64" s="9"/>
      <c r="C64" s="9" t="s">
        <v>154</v>
      </c>
      <c r="D64" s="9" t="s">
        <v>156</v>
      </c>
      <c r="E64" s="9" t="s">
        <v>155</v>
      </c>
      <c r="F64" s="9">
        <v>4560</v>
      </c>
      <c r="G64" s="9" t="s">
        <v>157</v>
      </c>
      <c r="H64" s="9"/>
      <c r="I64" s="4">
        <f>0.5*F64</f>
        <v>2280</v>
      </c>
    </row>
    <row r="65" spans="1:9" ht="24.75" customHeight="1">
      <c r="A65" s="9"/>
      <c r="B65" s="9"/>
      <c r="C65" s="9" t="s">
        <v>154</v>
      </c>
      <c r="D65" s="9" t="s">
        <v>156</v>
      </c>
      <c r="E65" s="9" t="s">
        <v>155</v>
      </c>
      <c r="F65" s="9">
        <v>10</v>
      </c>
      <c r="G65" s="9" t="s">
        <v>158</v>
      </c>
      <c r="H65" s="9"/>
      <c r="I65" s="4">
        <v>400</v>
      </c>
    </row>
    <row r="66" spans="1:10" ht="24.75" customHeight="1">
      <c r="A66" s="9">
        <v>13759</v>
      </c>
      <c r="B66" s="10">
        <v>39609</v>
      </c>
      <c r="C66" s="9" t="s">
        <v>160</v>
      </c>
      <c r="D66" s="9" t="s">
        <v>161</v>
      </c>
      <c r="E66" s="9" t="s">
        <v>117</v>
      </c>
      <c r="F66" s="9">
        <v>18</v>
      </c>
      <c r="G66" s="9" t="s">
        <v>162</v>
      </c>
      <c r="H66" s="9" t="s">
        <v>99</v>
      </c>
      <c r="I66" s="20">
        <f aca="true" t="shared" si="0" ref="I66:I71">(3.75+(INT(LEN(H66)/6))*0.5)*F66</f>
        <v>76.5</v>
      </c>
      <c r="J66" s="1" t="s">
        <v>163</v>
      </c>
    </row>
    <row r="67" spans="1:11" ht="24.75" customHeight="1">
      <c r="A67" s="9"/>
      <c r="B67" s="10">
        <v>39610</v>
      </c>
      <c r="C67" s="9" t="s">
        <v>169</v>
      </c>
      <c r="D67" s="9" t="s">
        <v>170</v>
      </c>
      <c r="E67" s="9" t="s">
        <v>171</v>
      </c>
      <c r="F67" s="9">
        <v>115</v>
      </c>
      <c r="G67" s="9" t="s">
        <v>99</v>
      </c>
      <c r="H67" s="9" t="s">
        <v>99</v>
      </c>
      <c r="I67" s="20">
        <f t="shared" si="0"/>
        <v>488.75</v>
      </c>
      <c r="J67" s="1" t="s">
        <v>172</v>
      </c>
      <c r="K67" s="1" t="s">
        <v>173</v>
      </c>
    </row>
    <row r="68" spans="1:10" ht="24.75" customHeight="1">
      <c r="A68" s="9"/>
      <c r="B68" s="10">
        <v>39611</v>
      </c>
      <c r="C68" s="9" t="s">
        <v>164</v>
      </c>
      <c r="D68" s="11" t="s">
        <v>165</v>
      </c>
      <c r="E68" s="11" t="s">
        <v>166</v>
      </c>
      <c r="F68" s="9">
        <v>72</v>
      </c>
      <c r="G68" s="9" t="s">
        <v>99</v>
      </c>
      <c r="H68" s="9" t="s">
        <v>99</v>
      </c>
      <c r="I68" s="20">
        <f t="shared" si="0"/>
        <v>306</v>
      </c>
      <c r="J68" t="s">
        <v>167</v>
      </c>
    </row>
    <row r="69" spans="1:10" ht="24.75" customHeight="1">
      <c r="A69" s="9">
        <v>10855</v>
      </c>
      <c r="B69" s="10">
        <v>39611</v>
      </c>
      <c r="C69" s="9" t="s">
        <v>176</v>
      </c>
      <c r="D69" s="11" t="s">
        <v>177</v>
      </c>
      <c r="E69" s="9" t="s">
        <v>178</v>
      </c>
      <c r="F69" s="9">
        <v>91</v>
      </c>
      <c r="G69" s="9" t="s">
        <v>99</v>
      </c>
      <c r="H69" s="9" t="s">
        <v>99</v>
      </c>
      <c r="I69" s="20">
        <f t="shared" si="0"/>
        <v>386.75</v>
      </c>
      <c r="J69" s="1" t="s">
        <v>179</v>
      </c>
    </row>
    <row r="70" spans="1:12" ht="24.75" customHeight="1">
      <c r="A70" s="9">
        <v>10857</v>
      </c>
      <c r="B70" s="10">
        <v>39611</v>
      </c>
      <c r="C70" s="9" t="s">
        <v>180</v>
      </c>
      <c r="D70" s="9" t="s">
        <v>181</v>
      </c>
      <c r="E70" s="9" t="s">
        <v>182</v>
      </c>
      <c r="F70" s="9">
        <v>32</v>
      </c>
      <c r="G70" s="9" t="s">
        <v>99</v>
      </c>
      <c r="H70" s="9" t="s">
        <v>99</v>
      </c>
      <c r="I70" s="20">
        <f t="shared" si="0"/>
        <v>136</v>
      </c>
      <c r="J70" s="1" t="s">
        <v>183</v>
      </c>
      <c r="L70" s="1" t="s">
        <v>29</v>
      </c>
    </row>
    <row r="71" spans="1:11" ht="24.75" customHeight="1">
      <c r="A71" s="9">
        <v>10861</v>
      </c>
      <c r="B71" s="10">
        <v>39611</v>
      </c>
      <c r="C71" s="9" t="s">
        <v>184</v>
      </c>
      <c r="D71" s="11" t="s">
        <v>185</v>
      </c>
      <c r="E71" s="9" t="s">
        <v>186</v>
      </c>
      <c r="F71" s="9">
        <v>123</v>
      </c>
      <c r="G71" s="9" t="s">
        <v>99</v>
      </c>
      <c r="H71" s="9">
        <v>0</v>
      </c>
      <c r="I71" s="20">
        <f t="shared" si="0"/>
        <v>461.25</v>
      </c>
      <c r="J71" s="1" t="s">
        <v>187</v>
      </c>
      <c r="K71" s="1" t="s">
        <v>188</v>
      </c>
    </row>
    <row r="72" spans="1:11" ht="24.75" customHeight="1">
      <c r="A72" s="9"/>
      <c r="B72" s="10">
        <v>39611</v>
      </c>
      <c r="C72" s="9" t="s">
        <v>184</v>
      </c>
      <c r="D72" s="11" t="s">
        <v>185</v>
      </c>
      <c r="E72" s="9" t="s">
        <v>186</v>
      </c>
      <c r="F72" s="9">
        <v>182</v>
      </c>
      <c r="G72" s="9" t="s">
        <v>132</v>
      </c>
      <c r="H72" s="9" t="s">
        <v>189</v>
      </c>
      <c r="I72" s="4">
        <f>3.75*182</f>
        <v>682.5</v>
      </c>
      <c r="J72" s="1" t="s">
        <v>187</v>
      </c>
      <c r="K72" s="1" t="s">
        <v>188</v>
      </c>
    </row>
    <row r="73" spans="1:9" ht="24.75" customHeight="1">
      <c r="A73" s="9"/>
      <c r="B73" s="10">
        <v>39612</v>
      </c>
      <c r="C73" s="9" t="s">
        <v>190</v>
      </c>
      <c r="D73" s="9" t="s">
        <v>191</v>
      </c>
      <c r="E73" s="9" t="s">
        <v>192</v>
      </c>
      <c r="F73" s="9">
        <v>67</v>
      </c>
      <c r="G73" s="9" t="s">
        <v>99</v>
      </c>
      <c r="H73" s="9" t="s">
        <v>99</v>
      </c>
      <c r="I73" s="20">
        <f>(3.75+(INT(LEN(H73)/6))*0.5)*F73</f>
        <v>284.75</v>
      </c>
    </row>
    <row r="74" spans="1:12" ht="24.75" customHeight="1">
      <c r="A74" s="9"/>
      <c r="B74" s="10">
        <v>39613</v>
      </c>
      <c r="C74" s="11" t="s">
        <v>271</v>
      </c>
      <c r="D74" s="11" t="s">
        <v>272</v>
      </c>
      <c r="E74" s="11" t="s">
        <v>273</v>
      </c>
      <c r="F74" s="9"/>
      <c r="G74" s="9" t="s">
        <v>58</v>
      </c>
      <c r="H74" s="9"/>
      <c r="I74" s="4"/>
      <c r="J74" s="2" t="s">
        <v>274</v>
      </c>
      <c r="K74" s="2" t="s">
        <v>275</v>
      </c>
      <c r="L74" s="1" t="s">
        <v>284</v>
      </c>
    </row>
    <row r="75" spans="1:10" ht="24.75" customHeight="1">
      <c r="A75" s="9">
        <v>11037</v>
      </c>
      <c r="B75" s="10">
        <v>39615</v>
      </c>
      <c r="C75" s="11" t="s">
        <v>251</v>
      </c>
      <c r="D75" s="11" t="s">
        <v>252</v>
      </c>
      <c r="E75" s="11" t="s">
        <v>135</v>
      </c>
      <c r="F75" s="9">
        <v>55</v>
      </c>
      <c r="G75" s="9" t="s">
        <v>99</v>
      </c>
      <c r="H75" s="9" t="s">
        <v>99</v>
      </c>
      <c r="I75" s="20">
        <f>(3.75+(INT(LEN(H75)/6))*0.5)*F75</f>
        <v>233.75</v>
      </c>
      <c r="J75" s="2" t="s">
        <v>253</v>
      </c>
    </row>
    <row r="76" spans="1:10" ht="24.75" customHeight="1">
      <c r="A76" s="9">
        <v>11036</v>
      </c>
      <c r="B76" s="10">
        <v>39615</v>
      </c>
      <c r="C76" s="11" t="s">
        <v>254</v>
      </c>
      <c r="D76" s="11" t="s">
        <v>255</v>
      </c>
      <c r="E76" s="11" t="s">
        <v>256</v>
      </c>
      <c r="F76" s="9">
        <v>60</v>
      </c>
      <c r="G76" s="9"/>
      <c r="H76" s="9"/>
      <c r="I76" s="4"/>
      <c r="J76" s="2" t="s">
        <v>257</v>
      </c>
    </row>
    <row r="77" spans="1:10" ht="24.75" customHeight="1">
      <c r="A77" s="9">
        <v>11124</v>
      </c>
      <c r="B77" s="10">
        <v>39616</v>
      </c>
      <c r="C77" s="9" t="s">
        <v>258</v>
      </c>
      <c r="D77" s="9" t="s">
        <v>259</v>
      </c>
      <c r="E77" s="9" t="s">
        <v>260</v>
      </c>
      <c r="F77" s="9">
        <v>91</v>
      </c>
      <c r="G77" s="9" t="s">
        <v>99</v>
      </c>
      <c r="H77" s="9" t="s">
        <v>99</v>
      </c>
      <c r="I77" s="20">
        <f>(3.75+(INT(LEN(H77)/6))*0.5)*F77</f>
        <v>386.75</v>
      </c>
      <c r="J77" s="1" t="s">
        <v>261</v>
      </c>
    </row>
    <row r="78" spans="1:10" ht="24.75" customHeight="1">
      <c r="A78" s="9">
        <v>11128</v>
      </c>
      <c r="B78" s="10">
        <v>39616</v>
      </c>
      <c r="C78" s="9" t="s">
        <v>262</v>
      </c>
      <c r="D78" s="9" t="s">
        <v>263</v>
      </c>
      <c r="E78" s="9" t="s">
        <v>264</v>
      </c>
      <c r="F78" s="9">
        <v>68</v>
      </c>
      <c r="G78" s="9" t="s">
        <v>99</v>
      </c>
      <c r="H78" s="9" t="s">
        <v>99</v>
      </c>
      <c r="I78" s="20">
        <f>(3.75+(INT(LEN(H78)/6))*0.5)*F78</f>
        <v>289</v>
      </c>
      <c r="J78" s="1" t="s">
        <v>265</v>
      </c>
    </row>
    <row r="79" spans="1:12" ht="24.75" customHeight="1">
      <c r="A79" s="9"/>
      <c r="B79" s="10">
        <v>39617</v>
      </c>
      <c r="C79" s="11" t="s">
        <v>269</v>
      </c>
      <c r="D79" s="11" t="s">
        <v>320</v>
      </c>
      <c r="E79" s="11" t="s">
        <v>117</v>
      </c>
      <c r="F79" s="9">
        <v>60</v>
      </c>
      <c r="G79" s="9" t="s">
        <v>99</v>
      </c>
      <c r="H79" s="9">
        <v>0</v>
      </c>
      <c r="I79" s="20">
        <f>(3.75+(INT(LEN(H79)/6))*0.5)*F79</f>
        <v>225</v>
      </c>
      <c r="J79" s="2" t="s">
        <v>270</v>
      </c>
      <c r="L79" s="1" t="s">
        <v>25</v>
      </c>
    </row>
    <row r="80" spans="1:12" ht="24.75" customHeight="1">
      <c r="A80" s="9"/>
      <c r="B80" s="10">
        <v>39617</v>
      </c>
      <c r="C80" s="11" t="s">
        <v>266</v>
      </c>
      <c r="D80" s="11" t="s">
        <v>267</v>
      </c>
      <c r="E80" s="11" t="s">
        <v>71</v>
      </c>
      <c r="F80" s="9">
        <v>45</v>
      </c>
      <c r="G80" s="9" t="s">
        <v>99</v>
      </c>
      <c r="H80" s="9" t="s">
        <v>99</v>
      </c>
      <c r="I80" s="20">
        <f>(3.75+(INT(LEN(H80)/6))*0.5)*F80</f>
        <v>191.25</v>
      </c>
      <c r="J80" s="2" t="s">
        <v>268</v>
      </c>
      <c r="L80" s="1" t="s">
        <v>25</v>
      </c>
    </row>
    <row r="81" spans="1:12" ht="24.75" customHeight="1">
      <c r="A81" s="9"/>
      <c r="B81" s="10">
        <v>39618</v>
      </c>
      <c r="C81" s="11" t="s">
        <v>174</v>
      </c>
      <c r="D81" s="12" t="s">
        <v>313</v>
      </c>
      <c r="E81" s="12" t="s">
        <v>175</v>
      </c>
      <c r="F81" s="9">
        <v>196</v>
      </c>
      <c r="G81" s="9" t="s">
        <v>99</v>
      </c>
      <c r="H81" s="9" t="s">
        <v>99</v>
      </c>
      <c r="I81" s="20">
        <f>196*4</f>
        <v>784</v>
      </c>
      <c r="J81" s="2" t="s">
        <v>314</v>
      </c>
      <c r="K81" s="2" t="s">
        <v>315</v>
      </c>
      <c r="L81" s="1" t="s">
        <v>29</v>
      </c>
    </row>
    <row r="82" spans="1:12" ht="24.75" customHeight="1">
      <c r="A82" s="13"/>
      <c r="B82" s="14">
        <v>39619</v>
      </c>
      <c r="C82" s="15" t="s">
        <v>266</v>
      </c>
      <c r="D82" s="15" t="s">
        <v>267</v>
      </c>
      <c r="E82" s="15" t="s">
        <v>71</v>
      </c>
      <c r="F82" s="13">
        <v>97</v>
      </c>
      <c r="G82" s="13" t="s">
        <v>99</v>
      </c>
      <c r="H82" s="13" t="s">
        <v>99</v>
      </c>
      <c r="I82" s="23">
        <f>(3.75+(INT(LEN(H82)/6))*0.5)*F82</f>
        <v>412.25</v>
      </c>
      <c r="J82" s="2" t="s">
        <v>268</v>
      </c>
      <c r="L82" s="1" t="s">
        <v>15</v>
      </c>
    </row>
    <row r="83" spans="1:10" ht="24.75" customHeight="1">
      <c r="A83" s="13"/>
      <c r="B83" s="14"/>
      <c r="C83" s="15"/>
      <c r="D83" s="15"/>
      <c r="E83" s="15"/>
      <c r="F83" s="13"/>
      <c r="G83" s="13"/>
      <c r="H83" s="13"/>
      <c r="I83" s="23"/>
      <c r="J83" s="2"/>
    </row>
    <row r="84" spans="1:12" ht="24.75" customHeight="1">
      <c r="A84" s="9">
        <v>14182</v>
      </c>
      <c r="B84" s="10">
        <v>39615</v>
      </c>
      <c r="C84" s="9" t="s">
        <v>190</v>
      </c>
      <c r="D84" s="9" t="s">
        <v>191</v>
      </c>
      <c r="E84" s="9" t="s">
        <v>192</v>
      </c>
      <c r="F84" s="9">
        <v>19</v>
      </c>
      <c r="G84" s="9" t="s">
        <v>480</v>
      </c>
      <c r="H84" s="9" t="s">
        <v>99</v>
      </c>
      <c r="I84" s="23">
        <v>90</v>
      </c>
      <c r="J84" s="11"/>
      <c r="K84" s="9"/>
      <c r="L84" s="9"/>
    </row>
    <row r="85" spans="1:12" ht="24.75" customHeight="1">
      <c r="A85" s="16" t="s">
        <v>276</v>
      </c>
      <c r="B85" s="10">
        <v>39620</v>
      </c>
      <c r="C85" s="9" t="s">
        <v>112</v>
      </c>
      <c r="D85" s="9" t="s">
        <v>113</v>
      </c>
      <c r="E85" s="9" t="s">
        <v>114</v>
      </c>
      <c r="F85" s="9">
        <v>35</v>
      </c>
      <c r="G85" s="9" t="s">
        <v>277</v>
      </c>
      <c r="H85" s="9"/>
      <c r="I85" s="4">
        <v>0</v>
      </c>
      <c r="J85" s="11" t="s">
        <v>119</v>
      </c>
      <c r="K85" s="9"/>
      <c r="L85" s="9"/>
    </row>
    <row r="86" spans="1:12" ht="24.75" customHeight="1">
      <c r="A86" s="9">
        <v>237057</v>
      </c>
      <c r="B86" s="10">
        <v>39620</v>
      </c>
      <c r="C86" s="9" t="s">
        <v>54</v>
      </c>
      <c r="D86" s="9" t="s">
        <v>278</v>
      </c>
      <c r="E86" s="9" t="s">
        <v>279</v>
      </c>
      <c r="F86" s="9">
        <v>33</v>
      </c>
      <c r="G86" s="9" t="s">
        <v>277</v>
      </c>
      <c r="H86" s="9"/>
      <c r="I86" s="4">
        <v>0</v>
      </c>
      <c r="J86" s="9" t="s">
        <v>56</v>
      </c>
      <c r="K86" s="9"/>
      <c r="L86" s="9"/>
    </row>
    <row r="87" spans="1:12" ht="24.75" customHeight="1">
      <c r="A87" s="9"/>
      <c r="B87" s="10">
        <v>39622</v>
      </c>
      <c r="C87" s="11" t="s">
        <v>280</v>
      </c>
      <c r="D87" s="11" t="s">
        <v>281</v>
      </c>
      <c r="E87" s="11" t="s">
        <v>282</v>
      </c>
      <c r="F87" s="9">
        <v>45</v>
      </c>
      <c r="G87" s="9" t="s">
        <v>99</v>
      </c>
      <c r="H87" s="9" t="s">
        <v>99</v>
      </c>
      <c r="I87" s="23">
        <f>(3.75+(INT(LEN(H87)/6))*0.5)*F87</f>
        <v>191.25</v>
      </c>
      <c r="J87" s="11" t="s">
        <v>283</v>
      </c>
      <c r="K87" s="9"/>
      <c r="L87" s="9"/>
    </row>
    <row r="88" spans="1:12" ht="24.75" customHeight="1">
      <c r="A88" s="9"/>
      <c r="B88" s="9"/>
      <c r="C88" s="11" t="s">
        <v>280</v>
      </c>
      <c r="D88" s="11" t="s">
        <v>281</v>
      </c>
      <c r="E88" s="11" t="s">
        <v>282</v>
      </c>
      <c r="F88" s="9">
        <v>100</v>
      </c>
      <c r="G88" s="9" t="s">
        <v>214</v>
      </c>
      <c r="H88" s="9"/>
      <c r="I88" s="4">
        <v>60</v>
      </c>
      <c r="J88" s="9"/>
      <c r="K88" s="9"/>
      <c r="L88" s="9"/>
    </row>
    <row r="89" spans="1:12" ht="24.75" customHeight="1">
      <c r="A89" s="9"/>
      <c r="B89" s="10">
        <v>39623</v>
      </c>
      <c r="C89" s="11" t="s">
        <v>285</v>
      </c>
      <c r="D89" s="11" t="s">
        <v>286</v>
      </c>
      <c r="E89" s="11" t="s">
        <v>287</v>
      </c>
      <c r="F89" s="9">
        <v>53</v>
      </c>
      <c r="G89" s="9" t="s">
        <v>99</v>
      </c>
      <c r="H89" s="9" t="s">
        <v>99</v>
      </c>
      <c r="I89" s="23">
        <f>(3.75+(INT(LEN(H89)/6))*0.5)*F89</f>
        <v>225.25</v>
      </c>
      <c r="J89" s="11" t="s">
        <v>288</v>
      </c>
      <c r="K89" s="9"/>
      <c r="L89" s="9"/>
    </row>
    <row r="90" spans="1:12" ht="24.75" customHeight="1">
      <c r="A90" s="9"/>
      <c r="B90" s="10">
        <v>39624</v>
      </c>
      <c r="C90" s="11" t="s">
        <v>289</v>
      </c>
      <c r="D90" s="11" t="s">
        <v>290</v>
      </c>
      <c r="E90" s="11" t="s">
        <v>291</v>
      </c>
      <c r="F90" s="9">
        <v>60</v>
      </c>
      <c r="G90" s="9" t="s">
        <v>99</v>
      </c>
      <c r="H90" s="9" t="s">
        <v>99</v>
      </c>
      <c r="I90" s="23">
        <f>(3.75+(INT(LEN(H90)/6))*0.5)*F90</f>
        <v>255</v>
      </c>
      <c r="J90" s="11" t="s">
        <v>292</v>
      </c>
      <c r="K90" s="9"/>
      <c r="L90" s="9"/>
    </row>
    <row r="91" spans="1:12" ht="24.75" customHeight="1">
      <c r="A91" s="9"/>
      <c r="B91" s="10">
        <v>39624</v>
      </c>
      <c r="C91" s="11" t="s">
        <v>289</v>
      </c>
      <c r="D91" s="11" t="s">
        <v>290</v>
      </c>
      <c r="E91" s="11" t="s">
        <v>291</v>
      </c>
      <c r="F91" s="9"/>
      <c r="G91" s="9" t="s">
        <v>301</v>
      </c>
      <c r="H91" s="9" t="s">
        <v>99</v>
      </c>
      <c r="I91" s="4">
        <v>50</v>
      </c>
      <c r="J91" s="11" t="s">
        <v>292</v>
      </c>
      <c r="K91" s="9"/>
      <c r="L91" s="9"/>
    </row>
    <row r="92" spans="1:12" ht="24.75" customHeight="1">
      <c r="A92" s="9"/>
      <c r="B92" s="10">
        <v>39624</v>
      </c>
      <c r="C92" s="11" t="s">
        <v>293</v>
      </c>
      <c r="D92" s="11" t="s">
        <v>294</v>
      </c>
      <c r="E92" s="11" t="s">
        <v>295</v>
      </c>
      <c r="F92" s="9">
        <v>57</v>
      </c>
      <c r="G92" s="9" t="s">
        <v>99</v>
      </c>
      <c r="H92" s="9" t="s">
        <v>99</v>
      </c>
      <c r="I92" s="23">
        <f>(3.75+(INT(LEN(H92)/6))*0.5)*F92</f>
        <v>242.25</v>
      </c>
      <c r="J92" s="11" t="s">
        <v>296</v>
      </c>
      <c r="K92" s="9"/>
      <c r="L92" s="9"/>
    </row>
    <row r="93" spans="1:12" ht="24.75" customHeight="1">
      <c r="A93" s="9"/>
      <c r="B93" s="10">
        <v>39626</v>
      </c>
      <c r="C93" s="11" t="s">
        <v>297</v>
      </c>
      <c r="D93" s="11" t="s">
        <v>298</v>
      </c>
      <c r="E93" s="11" t="s">
        <v>299</v>
      </c>
      <c r="F93" s="9">
        <v>100</v>
      </c>
      <c r="G93" s="9" t="s">
        <v>99</v>
      </c>
      <c r="H93" s="9" t="s">
        <v>99</v>
      </c>
      <c r="I93" s="23">
        <f aca="true" t="shared" si="1" ref="I93:I110">(3.75+(INT(LEN(H93)/6))*0.5)*F93</f>
        <v>425</v>
      </c>
      <c r="J93" s="11" t="s">
        <v>300</v>
      </c>
      <c r="K93" s="9"/>
      <c r="L93" s="9" t="s">
        <v>41</v>
      </c>
    </row>
    <row r="94" spans="1:12" ht="24.75" customHeight="1">
      <c r="A94" s="9">
        <v>11812</v>
      </c>
      <c r="B94" s="10">
        <v>39627</v>
      </c>
      <c r="C94" s="11" t="s">
        <v>302</v>
      </c>
      <c r="D94" s="11" t="s">
        <v>303</v>
      </c>
      <c r="E94" s="11" t="s">
        <v>304</v>
      </c>
      <c r="F94" s="9">
        <v>87</v>
      </c>
      <c r="G94" s="9" t="s">
        <v>99</v>
      </c>
      <c r="H94" s="9">
        <v>0</v>
      </c>
      <c r="I94" s="23">
        <f t="shared" si="1"/>
        <v>326.25</v>
      </c>
      <c r="J94" s="9"/>
      <c r="K94" s="9"/>
      <c r="L94" s="9"/>
    </row>
    <row r="95" spans="1:12" ht="24.75" customHeight="1">
      <c r="A95" s="9">
        <v>11807</v>
      </c>
      <c r="B95" s="10">
        <v>39627</v>
      </c>
      <c r="C95" s="11" t="s">
        <v>305</v>
      </c>
      <c r="D95" s="11" t="s">
        <v>306</v>
      </c>
      <c r="E95" s="11" t="s">
        <v>307</v>
      </c>
      <c r="F95" s="9">
        <v>25</v>
      </c>
      <c r="G95" s="9" t="s">
        <v>309</v>
      </c>
      <c r="H95" s="9">
        <v>0</v>
      </c>
      <c r="I95" s="23">
        <f t="shared" si="1"/>
        <v>93.75</v>
      </c>
      <c r="J95" s="11" t="s">
        <v>308</v>
      </c>
      <c r="K95" s="9"/>
      <c r="L95" s="9"/>
    </row>
    <row r="96" spans="1:12" ht="24.75" customHeight="1">
      <c r="A96" s="9"/>
      <c r="B96" s="10">
        <v>39629</v>
      </c>
      <c r="C96" s="11" t="s">
        <v>310</v>
      </c>
      <c r="D96" s="11" t="s">
        <v>311</v>
      </c>
      <c r="E96" s="11" t="s">
        <v>198</v>
      </c>
      <c r="F96" s="9">
        <v>80</v>
      </c>
      <c r="G96" s="9" t="s">
        <v>99</v>
      </c>
      <c r="H96" s="9" t="s">
        <v>99</v>
      </c>
      <c r="I96" s="23">
        <f t="shared" si="1"/>
        <v>340</v>
      </c>
      <c r="J96" s="11" t="s">
        <v>312</v>
      </c>
      <c r="K96" s="9"/>
      <c r="L96" s="9" t="s">
        <v>41</v>
      </c>
    </row>
    <row r="97" spans="1:12" ht="24.75" customHeight="1">
      <c r="A97" s="9">
        <v>11998</v>
      </c>
      <c r="B97" s="10">
        <v>39630</v>
      </c>
      <c r="C97" s="11" t="s">
        <v>328</v>
      </c>
      <c r="D97" s="11" t="s">
        <v>329</v>
      </c>
      <c r="E97" s="11" t="s">
        <v>330</v>
      </c>
      <c r="F97" s="9">
        <v>90</v>
      </c>
      <c r="G97" s="9" t="s">
        <v>99</v>
      </c>
      <c r="H97" s="9" t="s">
        <v>99</v>
      </c>
      <c r="I97" s="23">
        <f t="shared" si="1"/>
        <v>382.5</v>
      </c>
      <c r="J97" s="11" t="s">
        <v>331</v>
      </c>
      <c r="K97" s="9"/>
      <c r="L97" s="9"/>
    </row>
    <row r="98" spans="1:12" ht="24.75" customHeight="1">
      <c r="A98" s="9">
        <v>11997</v>
      </c>
      <c r="B98" s="10">
        <v>39630</v>
      </c>
      <c r="C98" s="11" t="s">
        <v>285</v>
      </c>
      <c r="D98" s="11" t="s">
        <v>324</v>
      </c>
      <c r="E98" s="11" t="s">
        <v>287</v>
      </c>
      <c r="F98" s="9">
        <v>60</v>
      </c>
      <c r="G98" s="9" t="s">
        <v>99</v>
      </c>
      <c r="H98" s="9" t="s">
        <v>99</v>
      </c>
      <c r="I98" s="23">
        <f t="shared" si="1"/>
        <v>255</v>
      </c>
      <c r="J98" s="11" t="s">
        <v>288</v>
      </c>
      <c r="K98" s="9"/>
      <c r="L98" s="9"/>
    </row>
    <row r="99" spans="1:12" ht="24.75" customHeight="1">
      <c r="A99" s="9">
        <v>11978</v>
      </c>
      <c r="B99" s="10">
        <v>39630</v>
      </c>
      <c r="C99" s="11" t="s">
        <v>321</v>
      </c>
      <c r="D99" s="11" t="s">
        <v>322</v>
      </c>
      <c r="E99" s="11" t="s">
        <v>323</v>
      </c>
      <c r="F99" s="9">
        <v>136</v>
      </c>
      <c r="G99" s="9" t="s">
        <v>99</v>
      </c>
      <c r="H99" s="9" t="s">
        <v>99</v>
      </c>
      <c r="I99" s="20">
        <f t="shared" si="1"/>
        <v>578</v>
      </c>
      <c r="J99" s="9" t="s">
        <v>379</v>
      </c>
      <c r="K99" s="9"/>
      <c r="L99" s="9"/>
    </row>
    <row r="100" spans="1:12" ht="24.75" customHeight="1">
      <c r="A100" s="9">
        <v>11976</v>
      </c>
      <c r="B100" s="10">
        <v>39630</v>
      </c>
      <c r="C100" s="11" t="s">
        <v>325</v>
      </c>
      <c r="D100" s="11" t="s">
        <v>326</v>
      </c>
      <c r="E100" s="11" t="s">
        <v>327</v>
      </c>
      <c r="F100" s="9">
        <v>16</v>
      </c>
      <c r="G100" s="9" t="s">
        <v>99</v>
      </c>
      <c r="H100" s="9" t="s">
        <v>99</v>
      </c>
      <c r="I100" s="20">
        <f t="shared" si="1"/>
        <v>68</v>
      </c>
      <c r="J100" s="9"/>
      <c r="K100" s="9"/>
      <c r="L100" s="9"/>
    </row>
    <row r="101" spans="1:12" ht="24.75" customHeight="1">
      <c r="A101" s="9"/>
      <c r="B101" s="10">
        <v>39631</v>
      </c>
      <c r="C101" s="11" t="s">
        <v>332</v>
      </c>
      <c r="D101" s="11" t="s">
        <v>333</v>
      </c>
      <c r="E101" s="11" t="s">
        <v>334</v>
      </c>
      <c r="F101" s="9">
        <v>70</v>
      </c>
      <c r="G101" s="9" t="s">
        <v>99</v>
      </c>
      <c r="H101" s="9" t="s">
        <v>99</v>
      </c>
      <c r="I101" s="20">
        <f t="shared" si="1"/>
        <v>297.5</v>
      </c>
      <c r="J101" s="11" t="s">
        <v>335</v>
      </c>
      <c r="K101" s="9"/>
      <c r="L101" s="9"/>
    </row>
    <row r="102" spans="1:12" ht="24.75" customHeight="1">
      <c r="A102" s="9"/>
      <c r="B102" s="17">
        <v>39636</v>
      </c>
      <c r="C102" s="18" t="s">
        <v>131</v>
      </c>
      <c r="D102" s="9"/>
      <c r="E102" s="9"/>
      <c r="F102" s="9"/>
      <c r="G102" s="9" t="s">
        <v>277</v>
      </c>
      <c r="H102" s="9"/>
      <c r="I102" s="4">
        <v>0</v>
      </c>
      <c r="J102" s="9"/>
      <c r="K102" s="9"/>
      <c r="L102" s="9"/>
    </row>
    <row r="103" spans="1:12" ht="24.75" customHeight="1">
      <c r="A103" s="9">
        <v>15625</v>
      </c>
      <c r="B103" s="10">
        <v>39636</v>
      </c>
      <c r="C103" s="9" t="s">
        <v>337</v>
      </c>
      <c r="D103" s="9" t="s">
        <v>338</v>
      </c>
      <c r="E103" s="9" t="s">
        <v>339</v>
      </c>
      <c r="F103" s="9">
        <v>78</v>
      </c>
      <c r="G103" s="9" t="s">
        <v>99</v>
      </c>
      <c r="H103" s="9" t="s">
        <v>99</v>
      </c>
      <c r="I103" s="20">
        <f t="shared" si="1"/>
        <v>331.5</v>
      </c>
      <c r="J103" s="9" t="s">
        <v>340</v>
      </c>
      <c r="K103" s="9"/>
      <c r="L103" s="9" t="s">
        <v>25</v>
      </c>
    </row>
    <row r="104" spans="1:12" ht="24.75" customHeight="1">
      <c r="A104" s="9">
        <v>15638</v>
      </c>
      <c r="B104" s="10">
        <v>39636</v>
      </c>
      <c r="C104" s="9" t="s">
        <v>341</v>
      </c>
      <c r="D104" s="9" t="s">
        <v>342</v>
      </c>
      <c r="E104" s="9" t="s">
        <v>343</v>
      </c>
      <c r="F104" s="9">
        <v>76</v>
      </c>
      <c r="G104" s="9" t="s">
        <v>99</v>
      </c>
      <c r="H104" s="9" t="s">
        <v>99</v>
      </c>
      <c r="I104" s="20">
        <f t="shared" si="1"/>
        <v>323</v>
      </c>
      <c r="J104" s="9" t="s">
        <v>344</v>
      </c>
      <c r="K104" s="9"/>
      <c r="L104" s="9" t="s">
        <v>25</v>
      </c>
    </row>
    <row r="105" spans="1:12" ht="24.75" customHeight="1">
      <c r="A105" s="9">
        <v>15627</v>
      </c>
      <c r="B105" s="10">
        <v>39636</v>
      </c>
      <c r="C105" s="9" t="s">
        <v>345</v>
      </c>
      <c r="D105" s="9" t="s">
        <v>346</v>
      </c>
      <c r="E105" s="9" t="s">
        <v>347</v>
      </c>
      <c r="F105" s="9">
        <v>28</v>
      </c>
      <c r="G105" s="9" t="s">
        <v>99</v>
      </c>
      <c r="H105" s="9" t="s">
        <v>99</v>
      </c>
      <c r="I105" s="20">
        <f t="shared" si="1"/>
        <v>119</v>
      </c>
      <c r="J105" s="9" t="s">
        <v>348</v>
      </c>
      <c r="K105" s="9"/>
      <c r="L105" s="9" t="s">
        <v>25</v>
      </c>
    </row>
    <row r="106" spans="1:12" ht="24.75" customHeight="1">
      <c r="A106" s="9">
        <v>15737</v>
      </c>
      <c r="B106" s="10">
        <v>39637</v>
      </c>
      <c r="C106" s="9" t="s">
        <v>349</v>
      </c>
      <c r="D106" s="9" t="s">
        <v>350</v>
      </c>
      <c r="E106" s="9" t="s">
        <v>351</v>
      </c>
      <c r="F106" s="9">
        <v>52</v>
      </c>
      <c r="G106" s="9" t="s">
        <v>99</v>
      </c>
      <c r="H106" s="9" t="s">
        <v>99</v>
      </c>
      <c r="I106" s="20">
        <f t="shared" si="1"/>
        <v>221</v>
      </c>
      <c r="J106" s="9">
        <v>2022465611</v>
      </c>
      <c r="K106" s="9"/>
      <c r="L106" s="9"/>
    </row>
    <row r="107" spans="1:12" ht="24.75" customHeight="1">
      <c r="A107" s="9">
        <v>15756</v>
      </c>
      <c r="B107" s="10">
        <v>39638</v>
      </c>
      <c r="C107" s="9" t="s">
        <v>352</v>
      </c>
      <c r="D107" s="9" t="s">
        <v>353</v>
      </c>
      <c r="E107" s="9" t="s">
        <v>354</v>
      </c>
      <c r="F107" s="9">
        <f>144+17</f>
        <v>161</v>
      </c>
      <c r="G107" s="9" t="s">
        <v>99</v>
      </c>
      <c r="H107" s="9"/>
      <c r="I107" s="20">
        <v>644</v>
      </c>
      <c r="J107" s="9" t="s">
        <v>355</v>
      </c>
      <c r="K107" s="9"/>
      <c r="L107" s="9"/>
    </row>
    <row r="108" spans="1:12" ht="24.75" customHeight="1">
      <c r="A108" s="9"/>
      <c r="B108" s="10">
        <v>39638</v>
      </c>
      <c r="C108" s="11" t="s">
        <v>356</v>
      </c>
      <c r="D108" s="9" t="s">
        <v>357</v>
      </c>
      <c r="E108" s="9" t="s">
        <v>358</v>
      </c>
      <c r="F108" s="9">
        <v>20</v>
      </c>
      <c r="G108" s="9" t="s">
        <v>99</v>
      </c>
      <c r="H108" s="9" t="s">
        <v>99</v>
      </c>
      <c r="I108" s="20">
        <f t="shared" si="1"/>
        <v>85</v>
      </c>
      <c r="J108" s="9" t="s">
        <v>359</v>
      </c>
      <c r="K108" s="9" t="s">
        <v>360</v>
      </c>
      <c r="L108" s="9"/>
    </row>
    <row r="109" spans="1:12" ht="24.75" customHeight="1">
      <c r="A109" s="9"/>
      <c r="B109" s="10">
        <v>39638</v>
      </c>
      <c r="C109" s="11" t="s">
        <v>361</v>
      </c>
      <c r="D109" s="9" t="s">
        <v>362</v>
      </c>
      <c r="E109" s="9" t="s">
        <v>363</v>
      </c>
      <c r="F109" s="9">
        <v>48</v>
      </c>
      <c r="G109" s="9" t="s">
        <v>99</v>
      </c>
      <c r="H109" s="9" t="s">
        <v>99</v>
      </c>
      <c r="I109" s="20">
        <f t="shared" si="1"/>
        <v>204</v>
      </c>
      <c r="J109" s="9" t="s">
        <v>364</v>
      </c>
      <c r="K109" s="9"/>
      <c r="L109" s="9"/>
    </row>
    <row r="110" spans="1:12" ht="24.75" customHeight="1">
      <c r="A110" s="9"/>
      <c r="B110" s="10">
        <v>39638</v>
      </c>
      <c r="C110" s="11" t="s">
        <v>367</v>
      </c>
      <c r="D110" s="11" t="s">
        <v>365</v>
      </c>
      <c r="E110" s="9" t="s">
        <v>287</v>
      </c>
      <c r="F110" s="9">
        <v>50</v>
      </c>
      <c r="G110" s="9" t="s">
        <v>99</v>
      </c>
      <c r="H110" s="9"/>
      <c r="I110" s="20">
        <f t="shared" si="1"/>
        <v>187.5</v>
      </c>
      <c r="J110" s="9" t="s">
        <v>366</v>
      </c>
      <c r="K110" s="9"/>
      <c r="L110" s="9"/>
    </row>
    <row r="111" spans="1:12" ht="24.75" customHeight="1">
      <c r="A111" s="9"/>
      <c r="B111" s="10"/>
      <c r="C111" s="11"/>
      <c r="D111" s="11"/>
      <c r="E111" s="9"/>
      <c r="F111" s="9"/>
      <c r="G111" s="9"/>
      <c r="H111" s="9"/>
      <c r="I111" s="20"/>
      <c r="J111" s="9"/>
      <c r="K111" s="9"/>
      <c r="L111" s="9"/>
    </row>
    <row r="112" spans="1:12" ht="24.75" customHeight="1">
      <c r="A112" s="25">
        <v>16139</v>
      </c>
      <c r="B112" s="26">
        <v>39643</v>
      </c>
      <c r="C112" s="27" t="s">
        <v>368</v>
      </c>
      <c r="D112" s="25" t="s">
        <v>369</v>
      </c>
      <c r="E112" s="25" t="s">
        <v>370</v>
      </c>
      <c r="F112" s="25">
        <v>96</v>
      </c>
      <c r="G112" s="25" t="s">
        <v>99</v>
      </c>
      <c r="H112" s="25" t="s">
        <v>99</v>
      </c>
      <c r="I112" s="20">
        <f aca="true" t="shared" si="2" ref="I112:I140">(3.75+(INT(LEN(H112)/6))*0.5)*F112</f>
        <v>408</v>
      </c>
      <c r="J112" s="4" t="s">
        <v>371</v>
      </c>
      <c r="K112" s="25" t="s">
        <v>372</v>
      </c>
      <c r="L112" s="25" t="s">
        <v>41</v>
      </c>
    </row>
    <row r="113" spans="1:12" ht="24.75" customHeight="1">
      <c r="A113" s="25">
        <v>16138</v>
      </c>
      <c r="B113" s="26">
        <v>39643</v>
      </c>
      <c r="C113" s="28" t="s">
        <v>373</v>
      </c>
      <c r="D113" s="25" t="s">
        <v>374</v>
      </c>
      <c r="E113" s="25" t="s">
        <v>260</v>
      </c>
      <c r="F113" s="25">
        <v>72</v>
      </c>
      <c r="G113" s="25" t="s">
        <v>99</v>
      </c>
      <c r="H113" s="25" t="s">
        <v>99</v>
      </c>
      <c r="I113" s="20">
        <f t="shared" si="2"/>
        <v>306</v>
      </c>
      <c r="J113" s="4" t="s">
        <v>375</v>
      </c>
      <c r="K113" s="25"/>
      <c r="L113" s="25" t="s">
        <v>25</v>
      </c>
    </row>
    <row r="114" spans="1:13" ht="24.75" customHeight="1">
      <c r="A114" s="25">
        <v>11978</v>
      </c>
      <c r="B114" s="26">
        <v>39630</v>
      </c>
      <c r="C114" s="28" t="s">
        <v>321</v>
      </c>
      <c r="D114" s="28" t="s">
        <v>322</v>
      </c>
      <c r="E114" s="28" t="s">
        <v>323</v>
      </c>
      <c r="F114" s="25">
        <v>55</v>
      </c>
      <c r="G114" s="25" t="s">
        <v>99</v>
      </c>
      <c r="H114" s="25" t="s">
        <v>99</v>
      </c>
      <c r="I114" s="20">
        <f t="shared" si="2"/>
        <v>233.75</v>
      </c>
      <c r="J114" s="4"/>
      <c r="K114" s="25"/>
      <c r="L114" s="25" t="s">
        <v>21</v>
      </c>
      <c r="M114" s="1" t="s">
        <v>399</v>
      </c>
    </row>
    <row r="115" spans="1:12" ht="24.75" customHeight="1">
      <c r="A115" s="25">
        <v>16248</v>
      </c>
      <c r="B115" s="26">
        <v>39644</v>
      </c>
      <c r="C115" s="28" t="s">
        <v>380</v>
      </c>
      <c r="D115" s="25" t="s">
        <v>381</v>
      </c>
      <c r="E115" s="25" t="s">
        <v>382</v>
      </c>
      <c r="F115" s="25">
        <v>27</v>
      </c>
      <c r="G115" s="25" t="s">
        <v>99</v>
      </c>
      <c r="H115" s="25" t="s">
        <v>99</v>
      </c>
      <c r="I115" s="20">
        <f t="shared" si="2"/>
        <v>114.75</v>
      </c>
      <c r="J115" s="4" t="s">
        <v>383</v>
      </c>
      <c r="K115" s="25"/>
      <c r="L115" s="25" t="s">
        <v>21</v>
      </c>
    </row>
    <row r="116" spans="1:12" ht="24.75" customHeight="1">
      <c r="A116" s="25"/>
      <c r="B116" s="26">
        <v>39647</v>
      </c>
      <c r="C116" s="28" t="s">
        <v>384</v>
      </c>
      <c r="D116" s="25" t="s">
        <v>387</v>
      </c>
      <c r="E116" s="25" t="s">
        <v>385</v>
      </c>
      <c r="F116" s="25">
        <v>32</v>
      </c>
      <c r="G116" s="25" t="s">
        <v>99</v>
      </c>
      <c r="H116" s="25" t="s">
        <v>99</v>
      </c>
      <c r="I116" s="20">
        <f t="shared" si="2"/>
        <v>136</v>
      </c>
      <c r="J116" s="4" t="s">
        <v>386</v>
      </c>
      <c r="K116" s="25"/>
      <c r="L116" s="25" t="s">
        <v>21</v>
      </c>
    </row>
    <row r="117" spans="1:12" ht="24.75" customHeight="1">
      <c r="A117" s="25"/>
      <c r="B117" s="26">
        <v>39647</v>
      </c>
      <c r="C117" s="28" t="s">
        <v>392</v>
      </c>
      <c r="D117" s="25" t="s">
        <v>388</v>
      </c>
      <c r="E117" s="25" t="s">
        <v>389</v>
      </c>
      <c r="F117" s="25">
        <v>150</v>
      </c>
      <c r="G117" s="25" t="s">
        <v>99</v>
      </c>
      <c r="H117" s="25" t="s">
        <v>99</v>
      </c>
      <c r="I117" s="20">
        <f t="shared" si="2"/>
        <v>637.5</v>
      </c>
      <c r="J117" s="4" t="s">
        <v>390</v>
      </c>
      <c r="K117" s="25" t="s">
        <v>391</v>
      </c>
      <c r="L117" s="25" t="s">
        <v>21</v>
      </c>
    </row>
    <row r="118" spans="1:12" ht="24.75" customHeight="1">
      <c r="A118" s="25"/>
      <c r="B118" s="26">
        <v>39648</v>
      </c>
      <c r="C118" s="28" t="s">
        <v>395</v>
      </c>
      <c r="D118" s="25" t="s">
        <v>396</v>
      </c>
      <c r="E118" s="25" t="s">
        <v>393</v>
      </c>
      <c r="F118" s="25">
        <v>35</v>
      </c>
      <c r="G118" s="25" t="s">
        <v>99</v>
      </c>
      <c r="H118" s="25"/>
      <c r="I118" s="20">
        <f t="shared" si="2"/>
        <v>131.25</v>
      </c>
      <c r="J118" s="4" t="s">
        <v>394</v>
      </c>
      <c r="K118" s="25"/>
      <c r="L118" s="25" t="s">
        <v>29</v>
      </c>
    </row>
    <row r="119" spans="1:12" ht="24.75" customHeight="1">
      <c r="A119" s="25"/>
      <c r="B119" s="26">
        <v>39648</v>
      </c>
      <c r="C119" s="28" t="s">
        <v>397</v>
      </c>
      <c r="D119" s="25"/>
      <c r="E119" s="25" t="s">
        <v>398</v>
      </c>
      <c r="F119" s="25">
        <v>36</v>
      </c>
      <c r="G119" s="25" t="s">
        <v>99</v>
      </c>
      <c r="H119" s="25" t="s">
        <v>99</v>
      </c>
      <c r="I119" s="20">
        <f t="shared" si="2"/>
        <v>153</v>
      </c>
      <c r="J119" s="4"/>
      <c r="K119" s="25"/>
      <c r="L119" s="25" t="s">
        <v>29</v>
      </c>
    </row>
    <row r="120" spans="1:12" ht="24.75" customHeight="1">
      <c r="A120" s="25">
        <v>16432</v>
      </c>
      <c r="B120" s="26">
        <v>39650</v>
      </c>
      <c r="C120" s="28" t="s">
        <v>400</v>
      </c>
      <c r="D120" s="25" t="s">
        <v>401</v>
      </c>
      <c r="E120" s="25" t="s">
        <v>402</v>
      </c>
      <c r="F120" s="25">
        <v>100</v>
      </c>
      <c r="G120" s="25" t="s">
        <v>99</v>
      </c>
      <c r="H120" s="25" t="s">
        <v>99</v>
      </c>
      <c r="I120" s="20">
        <f t="shared" si="2"/>
        <v>425</v>
      </c>
      <c r="J120" s="4" t="s">
        <v>403</v>
      </c>
      <c r="K120" s="25"/>
      <c r="L120" s="25" t="s">
        <v>21</v>
      </c>
    </row>
    <row r="121" spans="1:12" ht="24.75" customHeight="1">
      <c r="A121" s="25"/>
      <c r="B121" s="26">
        <v>39650</v>
      </c>
      <c r="C121" s="28" t="s">
        <v>404</v>
      </c>
      <c r="D121" s="25" t="s">
        <v>405</v>
      </c>
      <c r="E121" s="25" t="s">
        <v>406</v>
      </c>
      <c r="F121" s="25">
        <v>50</v>
      </c>
      <c r="G121" s="25" t="s">
        <v>99</v>
      </c>
      <c r="H121" s="25" t="s">
        <v>99</v>
      </c>
      <c r="I121" s="20">
        <f t="shared" si="2"/>
        <v>212.5</v>
      </c>
      <c r="J121" s="4" t="s">
        <v>407</v>
      </c>
      <c r="K121" s="25"/>
      <c r="L121" s="25" t="s">
        <v>25</v>
      </c>
    </row>
    <row r="122" spans="1:12" ht="24.75" customHeight="1">
      <c r="A122" s="25"/>
      <c r="B122" s="26">
        <v>39683</v>
      </c>
      <c r="C122" s="28" t="s">
        <v>154</v>
      </c>
      <c r="D122" s="25" t="s">
        <v>376</v>
      </c>
      <c r="E122" s="25" t="s">
        <v>377</v>
      </c>
      <c r="F122" s="25">
        <f>120*4/3+150*4/3</f>
        <v>360</v>
      </c>
      <c r="G122" s="25" t="s">
        <v>99</v>
      </c>
      <c r="H122" s="25"/>
      <c r="I122" s="20">
        <f>3.35*360</f>
        <v>1206</v>
      </c>
      <c r="J122" s="29" t="s">
        <v>378</v>
      </c>
      <c r="K122" s="25"/>
      <c r="L122" s="25"/>
    </row>
    <row r="123" spans="1:12" ht="24.75" customHeight="1">
      <c r="A123" s="25"/>
      <c r="B123" s="26">
        <v>39652</v>
      </c>
      <c r="C123" s="28" t="s">
        <v>154</v>
      </c>
      <c r="D123" s="25" t="s">
        <v>376</v>
      </c>
      <c r="E123" s="25" t="s">
        <v>377</v>
      </c>
      <c r="F123" s="25">
        <v>240</v>
      </c>
      <c r="G123" s="25" t="s">
        <v>157</v>
      </c>
      <c r="H123" s="25"/>
      <c r="I123" s="4">
        <v>120</v>
      </c>
      <c r="J123" s="29"/>
      <c r="K123" s="25"/>
      <c r="L123" s="25"/>
    </row>
    <row r="124" spans="1:12" ht="24.75" customHeight="1">
      <c r="A124" s="25"/>
      <c r="B124" s="26">
        <v>39683</v>
      </c>
      <c r="C124" s="28" t="s">
        <v>154</v>
      </c>
      <c r="D124" s="9" t="s">
        <v>156</v>
      </c>
      <c r="E124" s="9" t="s">
        <v>155</v>
      </c>
      <c r="F124" s="25" t="s">
        <v>554</v>
      </c>
      <c r="G124" s="25" t="s">
        <v>545</v>
      </c>
      <c r="H124" s="25"/>
      <c r="I124" s="4">
        <v>300</v>
      </c>
      <c r="J124" s="29"/>
      <c r="K124" s="25"/>
      <c r="L124" s="25"/>
    </row>
    <row r="125" spans="1:12" ht="24.75" customHeight="1">
      <c r="A125" s="25">
        <v>16844</v>
      </c>
      <c r="B125" s="26">
        <v>39652</v>
      </c>
      <c r="C125" s="28" t="s">
        <v>408</v>
      </c>
      <c r="D125" s="25" t="s">
        <v>409</v>
      </c>
      <c r="E125" s="25" t="s">
        <v>410</v>
      </c>
      <c r="F125" s="25">
        <v>80</v>
      </c>
      <c r="G125" s="25" t="s">
        <v>99</v>
      </c>
      <c r="H125" s="25" t="s">
        <v>99</v>
      </c>
      <c r="I125" s="20">
        <f t="shared" si="2"/>
        <v>340</v>
      </c>
      <c r="J125" s="4" t="s">
        <v>411</v>
      </c>
      <c r="K125" s="25" t="s">
        <v>412</v>
      </c>
      <c r="L125" s="25" t="s">
        <v>29</v>
      </c>
    </row>
    <row r="126" spans="1:12" ht="24.75" customHeight="1">
      <c r="A126" s="25"/>
      <c r="B126" s="26">
        <v>39653</v>
      </c>
      <c r="C126" s="28" t="s">
        <v>413</v>
      </c>
      <c r="D126" s="25" t="s">
        <v>420</v>
      </c>
      <c r="E126" s="25" t="s">
        <v>414</v>
      </c>
      <c r="F126" s="25">
        <v>110</v>
      </c>
      <c r="G126" s="25" t="s">
        <v>99</v>
      </c>
      <c r="H126" s="25">
        <v>0</v>
      </c>
      <c r="I126" s="20">
        <f t="shared" si="2"/>
        <v>412.5</v>
      </c>
      <c r="J126" s="4" t="s">
        <v>415</v>
      </c>
      <c r="K126" s="25"/>
      <c r="L126" s="25" t="s">
        <v>22</v>
      </c>
    </row>
    <row r="127" spans="1:12" ht="24.75" customHeight="1">
      <c r="A127" s="25"/>
      <c r="B127" s="26">
        <v>39653</v>
      </c>
      <c r="C127" s="28" t="s">
        <v>416</v>
      </c>
      <c r="D127" s="25" t="s">
        <v>417</v>
      </c>
      <c r="E127" s="25" t="s">
        <v>327</v>
      </c>
      <c r="F127" s="25">
        <v>27</v>
      </c>
      <c r="G127" s="25" t="s">
        <v>99</v>
      </c>
      <c r="H127" s="25" t="s">
        <v>99</v>
      </c>
      <c r="I127" s="20">
        <f t="shared" si="2"/>
        <v>114.75</v>
      </c>
      <c r="J127" s="4" t="s">
        <v>418</v>
      </c>
      <c r="K127" s="25" t="s">
        <v>419</v>
      </c>
      <c r="L127" s="25" t="s">
        <v>22</v>
      </c>
    </row>
    <row r="128" spans="1:12" ht="24.75" customHeight="1">
      <c r="A128" s="25">
        <v>17021</v>
      </c>
      <c r="B128" s="26">
        <v>39654</v>
      </c>
      <c r="C128" s="28" t="s">
        <v>421</v>
      </c>
      <c r="D128" s="25" t="s">
        <v>422</v>
      </c>
      <c r="E128" s="25" t="s">
        <v>423</v>
      </c>
      <c r="F128" s="25">
        <v>50</v>
      </c>
      <c r="G128" s="25" t="s">
        <v>99</v>
      </c>
      <c r="H128" s="25" t="s">
        <v>99</v>
      </c>
      <c r="I128" s="20">
        <f t="shared" si="2"/>
        <v>212.5</v>
      </c>
      <c r="J128" s="4" t="s">
        <v>424</v>
      </c>
      <c r="K128" s="25"/>
      <c r="L128" s="25" t="s">
        <v>25</v>
      </c>
    </row>
    <row r="129" spans="1:12" ht="24.75" customHeight="1">
      <c r="A129" s="25"/>
      <c r="B129" s="26">
        <v>39654</v>
      </c>
      <c r="C129" s="28" t="s">
        <v>428</v>
      </c>
      <c r="D129" s="25" t="s">
        <v>431</v>
      </c>
      <c r="E129" s="25" t="s">
        <v>429</v>
      </c>
      <c r="F129" s="25">
        <v>32</v>
      </c>
      <c r="G129" s="25" t="s">
        <v>99</v>
      </c>
      <c r="H129" s="25"/>
      <c r="I129" s="20">
        <f t="shared" si="2"/>
        <v>120</v>
      </c>
      <c r="J129" s="4" t="s">
        <v>430</v>
      </c>
      <c r="K129" s="25"/>
      <c r="L129" s="25" t="s">
        <v>25</v>
      </c>
    </row>
    <row r="130" spans="1:12" ht="24.75" customHeight="1">
      <c r="A130" s="25"/>
      <c r="B130" s="26">
        <v>39655</v>
      </c>
      <c r="C130" s="28" t="s">
        <v>515</v>
      </c>
      <c r="D130" s="25" t="s">
        <v>425</v>
      </c>
      <c r="E130" s="25" t="s">
        <v>426</v>
      </c>
      <c r="F130" s="25">
        <v>152</v>
      </c>
      <c r="G130" s="25" t="s">
        <v>99</v>
      </c>
      <c r="H130" s="25" t="s">
        <v>99</v>
      </c>
      <c r="I130" s="20">
        <v>608</v>
      </c>
      <c r="J130" s="4" t="s">
        <v>427</v>
      </c>
      <c r="K130" s="25"/>
      <c r="L130" s="25" t="s">
        <v>22</v>
      </c>
    </row>
    <row r="131" spans="1:12" ht="24.75" customHeight="1">
      <c r="A131" s="25"/>
      <c r="B131" s="26">
        <v>39657</v>
      </c>
      <c r="C131" s="28" t="s">
        <v>432</v>
      </c>
      <c r="D131" s="25" t="s">
        <v>433</v>
      </c>
      <c r="E131" s="25" t="s">
        <v>434</v>
      </c>
      <c r="F131" s="25">
        <v>46</v>
      </c>
      <c r="G131" s="25" t="s">
        <v>99</v>
      </c>
      <c r="H131" s="25" t="s">
        <v>99</v>
      </c>
      <c r="I131" s="20">
        <f t="shared" si="2"/>
        <v>195.5</v>
      </c>
      <c r="J131" s="4" t="s">
        <v>435</v>
      </c>
      <c r="K131" s="25"/>
      <c r="L131" s="25" t="s">
        <v>21</v>
      </c>
    </row>
    <row r="132" spans="1:12" ht="24.75" customHeight="1">
      <c r="A132" s="25">
        <v>17221</v>
      </c>
      <c r="B132" s="26">
        <v>39658</v>
      </c>
      <c r="C132" s="28" t="s">
        <v>436</v>
      </c>
      <c r="D132" s="25" t="s">
        <v>437</v>
      </c>
      <c r="E132" s="25" t="s">
        <v>438</v>
      </c>
      <c r="F132" s="25">
        <v>19</v>
      </c>
      <c r="G132" s="25" t="s">
        <v>99</v>
      </c>
      <c r="H132" s="25" t="s">
        <v>440</v>
      </c>
      <c r="I132" s="20">
        <f t="shared" si="2"/>
        <v>99.75</v>
      </c>
      <c r="J132" s="4" t="s">
        <v>439</v>
      </c>
      <c r="K132" s="25"/>
      <c r="L132" s="25" t="s">
        <v>22</v>
      </c>
    </row>
    <row r="133" spans="1:12" ht="24.75" customHeight="1">
      <c r="A133" s="32"/>
      <c r="B133" s="30"/>
      <c r="C133" s="31"/>
      <c r="D133" s="32"/>
      <c r="E133" s="32"/>
      <c r="F133" s="32"/>
      <c r="G133" s="32"/>
      <c r="H133" s="32"/>
      <c r="I133" s="23">
        <f>SUM(I112:I132)</f>
        <v>6486.75</v>
      </c>
      <c r="J133" s="33"/>
      <c r="K133" s="32"/>
      <c r="L133" s="32"/>
    </row>
    <row r="134" spans="1:13" ht="24.75" customHeight="1">
      <c r="A134" s="25"/>
      <c r="B134" s="26">
        <v>39659</v>
      </c>
      <c r="C134" s="28" t="s">
        <v>441</v>
      </c>
      <c r="D134" s="25" t="s">
        <v>442</v>
      </c>
      <c r="E134" s="25" t="s">
        <v>443</v>
      </c>
      <c r="F134" s="25">
        <v>55</v>
      </c>
      <c r="G134" s="25" t="s">
        <v>99</v>
      </c>
      <c r="H134" s="25">
        <v>0</v>
      </c>
      <c r="I134" s="20">
        <f t="shared" si="2"/>
        <v>206.25</v>
      </c>
      <c r="J134" s="35" t="s">
        <v>444</v>
      </c>
      <c r="K134" s="34"/>
      <c r="L134" s="34" t="s">
        <v>21</v>
      </c>
      <c r="M134" s="34"/>
    </row>
    <row r="135" spans="1:12" ht="24.75" customHeight="1">
      <c r="A135" s="25"/>
      <c r="B135" s="26">
        <v>39659</v>
      </c>
      <c r="C135" s="28" t="s">
        <v>445</v>
      </c>
      <c r="D135" s="25" t="s">
        <v>448</v>
      </c>
      <c r="E135" s="25" t="s">
        <v>446</v>
      </c>
      <c r="F135" s="25">
        <v>60</v>
      </c>
      <c r="G135" s="25" t="s">
        <v>99</v>
      </c>
      <c r="H135" s="25"/>
      <c r="I135" s="20">
        <f t="shared" si="2"/>
        <v>225</v>
      </c>
      <c r="J135" s="35" t="s">
        <v>447</v>
      </c>
      <c r="K135" s="34"/>
      <c r="L135" s="34" t="s">
        <v>21</v>
      </c>
    </row>
    <row r="136" spans="1:12" ht="24.75" customHeight="1">
      <c r="A136" s="25"/>
      <c r="B136" s="26">
        <v>39659</v>
      </c>
      <c r="C136" s="28" t="s">
        <v>449</v>
      </c>
      <c r="D136" s="25" t="s">
        <v>450</v>
      </c>
      <c r="E136" s="25" t="s">
        <v>451</v>
      </c>
      <c r="F136" s="25">
        <v>70</v>
      </c>
      <c r="G136" s="25" t="s">
        <v>99</v>
      </c>
      <c r="H136" s="25">
        <v>0</v>
      </c>
      <c r="I136" s="20">
        <f t="shared" si="2"/>
        <v>262.5</v>
      </c>
      <c r="J136" s="35" t="s">
        <v>452</v>
      </c>
      <c r="K136" s="34" t="s">
        <v>453</v>
      </c>
      <c r="L136" s="34" t="s">
        <v>25</v>
      </c>
    </row>
    <row r="137" spans="1:12" ht="24.75" customHeight="1">
      <c r="A137" s="25">
        <v>18493</v>
      </c>
      <c r="B137" s="26">
        <v>39660</v>
      </c>
      <c r="C137" s="28" t="s">
        <v>449</v>
      </c>
      <c r="D137" s="25" t="s">
        <v>450</v>
      </c>
      <c r="E137" s="25" t="s">
        <v>451</v>
      </c>
      <c r="F137" s="25">
        <v>100</v>
      </c>
      <c r="G137" s="25" t="s">
        <v>556</v>
      </c>
      <c r="H137" s="25" t="s">
        <v>506</v>
      </c>
      <c r="I137" s="25">
        <f>100*3.75</f>
        <v>375</v>
      </c>
      <c r="J137" s="35" t="s">
        <v>452</v>
      </c>
      <c r="K137" s="34" t="s">
        <v>453</v>
      </c>
      <c r="L137" s="34" t="s">
        <v>454</v>
      </c>
    </row>
    <row r="138" spans="1:12" ht="24.75" customHeight="1">
      <c r="A138" s="25"/>
      <c r="B138" s="26">
        <v>39660</v>
      </c>
      <c r="C138" s="28" t="s">
        <v>449</v>
      </c>
      <c r="D138" s="25" t="s">
        <v>450</v>
      </c>
      <c r="E138" s="25" t="s">
        <v>451</v>
      </c>
      <c r="F138" s="25">
        <v>3</v>
      </c>
      <c r="G138" s="25" t="s">
        <v>555</v>
      </c>
      <c r="H138" s="25"/>
      <c r="I138" s="25">
        <v>60</v>
      </c>
      <c r="J138" s="35"/>
      <c r="K138" s="34"/>
      <c r="L138" s="34"/>
    </row>
    <row r="139" spans="1:12" ht="24.75" customHeight="1">
      <c r="A139" s="25">
        <v>17435</v>
      </c>
      <c r="B139" s="26">
        <v>39660</v>
      </c>
      <c r="C139" s="28" t="s">
        <v>455</v>
      </c>
      <c r="D139" s="25" t="s">
        <v>456</v>
      </c>
      <c r="E139" s="25" t="s">
        <v>434</v>
      </c>
      <c r="F139" s="25">
        <v>44</v>
      </c>
      <c r="G139" s="25" t="s">
        <v>99</v>
      </c>
      <c r="H139" s="25" t="s">
        <v>99</v>
      </c>
      <c r="I139" s="20">
        <f t="shared" si="2"/>
        <v>187</v>
      </c>
      <c r="J139" s="35" t="s">
        <v>457</v>
      </c>
      <c r="K139" s="34"/>
      <c r="L139" s="34"/>
    </row>
    <row r="140" spans="1:12" ht="24.75" customHeight="1">
      <c r="A140" s="25">
        <v>17471</v>
      </c>
      <c r="B140" s="26">
        <v>39660</v>
      </c>
      <c r="C140" s="28" t="s">
        <v>458</v>
      </c>
      <c r="D140" s="25" t="s">
        <v>459</v>
      </c>
      <c r="E140" s="25" t="s">
        <v>460</v>
      </c>
      <c r="F140" s="25">
        <v>33</v>
      </c>
      <c r="G140" s="25" t="s">
        <v>99</v>
      </c>
      <c r="H140" s="25" t="s">
        <v>99</v>
      </c>
      <c r="I140" s="20">
        <f t="shared" si="2"/>
        <v>140.25</v>
      </c>
      <c r="J140" s="35" t="s">
        <v>461</v>
      </c>
      <c r="K140" s="34"/>
      <c r="L140" s="34" t="s">
        <v>41</v>
      </c>
    </row>
    <row r="141" spans="1:10" ht="24.75" customHeight="1">
      <c r="A141" s="25"/>
      <c r="B141" s="25" t="s">
        <v>462</v>
      </c>
      <c r="C141" s="28"/>
      <c r="D141" s="25"/>
      <c r="E141" s="25"/>
      <c r="F141" s="25"/>
      <c r="G141" s="25"/>
      <c r="H141" s="25"/>
      <c r="I141" s="36"/>
      <c r="J141" s="21"/>
    </row>
    <row r="142" spans="1:12" ht="24.75" customHeight="1">
      <c r="A142" s="25"/>
      <c r="B142" s="26">
        <v>39661</v>
      </c>
      <c r="C142" s="28" t="s">
        <v>463</v>
      </c>
      <c r="D142" s="25" t="s">
        <v>464</v>
      </c>
      <c r="E142" s="25" t="s">
        <v>438</v>
      </c>
      <c r="F142" s="25">
        <v>89</v>
      </c>
      <c r="G142" s="25" t="s">
        <v>467</v>
      </c>
      <c r="H142" s="25" t="s">
        <v>466</v>
      </c>
      <c r="I142" s="25">
        <v>90</v>
      </c>
      <c r="J142" s="21" t="s">
        <v>465</v>
      </c>
      <c r="L142" s="1" t="s">
        <v>29</v>
      </c>
    </row>
    <row r="143" spans="1:12" ht="24.75" customHeight="1">
      <c r="A143" s="25">
        <v>16507</v>
      </c>
      <c r="B143" s="26">
        <v>39661</v>
      </c>
      <c r="C143" s="28" t="s">
        <v>476</v>
      </c>
      <c r="D143" s="25" t="s">
        <v>477</v>
      </c>
      <c r="E143" s="25" t="s">
        <v>474</v>
      </c>
      <c r="F143" s="25">
        <f>64+31+23</f>
        <v>118</v>
      </c>
      <c r="G143" s="25" t="s">
        <v>99</v>
      </c>
      <c r="H143" s="25" t="s">
        <v>99</v>
      </c>
      <c r="I143" s="20">
        <f aca="true" t="shared" si="3" ref="I143:I151">(3.75+(INT(LEN(H143)/6))*0.5)*F143</f>
        <v>501.5</v>
      </c>
      <c r="J143" s="21"/>
      <c r="L143" s="1" t="s">
        <v>22</v>
      </c>
    </row>
    <row r="144" spans="1:12" ht="24.75" customHeight="1">
      <c r="A144" s="25">
        <v>17525</v>
      </c>
      <c r="B144" s="26">
        <v>39661</v>
      </c>
      <c r="C144" s="28" t="s">
        <v>472</v>
      </c>
      <c r="D144" s="25" t="s">
        <v>473</v>
      </c>
      <c r="E144" s="25" t="s">
        <v>474</v>
      </c>
      <c r="F144" s="25">
        <v>33</v>
      </c>
      <c r="G144" s="25" t="s">
        <v>99</v>
      </c>
      <c r="H144" s="25" t="s">
        <v>99</v>
      </c>
      <c r="I144" s="20">
        <f t="shared" si="3"/>
        <v>140.25</v>
      </c>
      <c r="J144" s="21" t="s">
        <v>475</v>
      </c>
      <c r="L144" s="1" t="s">
        <v>41</v>
      </c>
    </row>
    <row r="145" spans="1:12" ht="24.75" customHeight="1">
      <c r="A145" s="25">
        <v>13919</v>
      </c>
      <c r="B145" s="26">
        <v>39662</v>
      </c>
      <c r="C145" s="28" t="s">
        <v>463</v>
      </c>
      <c r="D145" s="25" t="s">
        <v>464</v>
      </c>
      <c r="E145" s="25" t="s">
        <v>438</v>
      </c>
      <c r="F145" s="25">
        <v>89</v>
      </c>
      <c r="G145" s="25" t="s">
        <v>99</v>
      </c>
      <c r="H145" s="25" t="s">
        <v>99</v>
      </c>
      <c r="I145" s="20">
        <f t="shared" si="3"/>
        <v>378.25</v>
      </c>
      <c r="J145" s="21" t="s">
        <v>465</v>
      </c>
      <c r="L145" s="1" t="s">
        <v>15</v>
      </c>
    </row>
    <row r="146" spans="1:12" ht="24.75" customHeight="1">
      <c r="A146" s="25"/>
      <c r="B146" s="26">
        <v>39662</v>
      </c>
      <c r="C146" s="28" t="s">
        <v>478</v>
      </c>
      <c r="D146" s="25" t="s">
        <v>303</v>
      </c>
      <c r="E146" s="25" t="s">
        <v>304</v>
      </c>
      <c r="F146" s="25">
        <v>56</v>
      </c>
      <c r="G146" s="25" t="s">
        <v>99</v>
      </c>
      <c r="H146" s="25" t="s">
        <v>99</v>
      </c>
      <c r="I146" s="20">
        <f t="shared" si="3"/>
        <v>238</v>
      </c>
      <c r="J146" s="21" t="s">
        <v>479</v>
      </c>
      <c r="K146" s="1" t="s">
        <v>479</v>
      </c>
      <c r="L146" s="1" t="s">
        <v>15</v>
      </c>
    </row>
    <row r="147" spans="1:12" ht="24.75" customHeight="1">
      <c r="A147" s="25">
        <v>17641</v>
      </c>
      <c r="B147" s="26">
        <v>39664</v>
      </c>
      <c r="C147" s="28" t="s">
        <v>482</v>
      </c>
      <c r="D147" s="25" t="s">
        <v>483</v>
      </c>
      <c r="E147" s="25" t="s">
        <v>484</v>
      </c>
      <c r="F147" s="25">
        <v>54</v>
      </c>
      <c r="G147" s="25" t="s">
        <v>99</v>
      </c>
      <c r="H147" s="25" t="s">
        <v>99</v>
      </c>
      <c r="I147" s="20">
        <f t="shared" si="3"/>
        <v>229.5</v>
      </c>
      <c r="J147" s="21" t="s">
        <v>485</v>
      </c>
      <c r="K147" s="1" t="s">
        <v>486</v>
      </c>
      <c r="L147" s="1" t="s">
        <v>41</v>
      </c>
    </row>
    <row r="148" spans="1:12" ht="24.75" customHeight="1">
      <c r="A148" s="25">
        <v>17642</v>
      </c>
      <c r="B148" s="26">
        <v>39664</v>
      </c>
      <c r="C148" s="28" t="s">
        <v>481</v>
      </c>
      <c r="D148" s="25" t="s">
        <v>487</v>
      </c>
      <c r="E148" s="25" t="s">
        <v>443</v>
      </c>
      <c r="F148" s="25">
        <v>51</v>
      </c>
      <c r="G148" s="25" t="s">
        <v>99</v>
      </c>
      <c r="H148" s="25" t="s">
        <v>99</v>
      </c>
      <c r="I148" s="20">
        <f t="shared" si="3"/>
        <v>216.75</v>
      </c>
      <c r="J148" s="21" t="s">
        <v>488</v>
      </c>
      <c r="L148" s="1" t="s">
        <v>489</v>
      </c>
    </row>
    <row r="149" spans="1:12" ht="24.75" customHeight="1">
      <c r="A149" s="25">
        <v>17795</v>
      </c>
      <c r="B149" s="26">
        <v>39666</v>
      </c>
      <c r="C149" s="28" t="s">
        <v>490</v>
      </c>
      <c r="D149" s="25" t="s">
        <v>491</v>
      </c>
      <c r="E149" s="25" t="s">
        <v>287</v>
      </c>
      <c r="F149" s="25">
        <v>48</v>
      </c>
      <c r="G149" s="25" t="s">
        <v>99</v>
      </c>
      <c r="H149" s="25">
        <v>0</v>
      </c>
      <c r="I149" s="20">
        <f t="shared" si="3"/>
        <v>180</v>
      </c>
      <c r="J149" s="21" t="s">
        <v>492</v>
      </c>
      <c r="L149" s="1" t="s">
        <v>29</v>
      </c>
    </row>
    <row r="150" spans="1:12" ht="24.75" customHeight="1">
      <c r="A150" s="25"/>
      <c r="B150" s="26">
        <v>39667</v>
      </c>
      <c r="C150" s="28" t="s">
        <v>493</v>
      </c>
      <c r="D150" s="25" t="s">
        <v>495</v>
      </c>
      <c r="E150" s="25" t="s">
        <v>89</v>
      </c>
      <c r="F150" s="25">
        <v>52</v>
      </c>
      <c r="G150" s="25" t="s">
        <v>99</v>
      </c>
      <c r="H150" s="25" t="s">
        <v>99</v>
      </c>
      <c r="I150" s="20">
        <f t="shared" si="3"/>
        <v>221</v>
      </c>
      <c r="J150" s="21" t="s">
        <v>494</v>
      </c>
      <c r="L150" s="1" t="s">
        <v>25</v>
      </c>
    </row>
    <row r="151" spans="1:12" ht="24.75" customHeight="1">
      <c r="A151" s="25">
        <v>17906</v>
      </c>
      <c r="B151" s="26">
        <v>39667</v>
      </c>
      <c r="C151" s="28" t="s">
        <v>496</v>
      </c>
      <c r="D151" s="25" t="s">
        <v>497</v>
      </c>
      <c r="E151" s="25" t="s">
        <v>498</v>
      </c>
      <c r="F151" s="25">
        <v>135</v>
      </c>
      <c r="G151" s="25" t="s">
        <v>99</v>
      </c>
      <c r="H151" s="25" t="s">
        <v>99</v>
      </c>
      <c r="I151" s="20">
        <f t="shared" si="3"/>
        <v>573.75</v>
      </c>
      <c r="J151" s="21" t="s">
        <v>499</v>
      </c>
      <c r="K151" s="1" t="s">
        <v>505</v>
      </c>
      <c r="L151" s="1" t="s">
        <v>22</v>
      </c>
    </row>
    <row r="152" spans="1:10" ht="24.75" customHeight="1">
      <c r="A152" s="25">
        <v>245641</v>
      </c>
      <c r="B152" s="26"/>
      <c r="C152" s="28" t="s">
        <v>496</v>
      </c>
      <c r="D152" s="25" t="s">
        <v>500</v>
      </c>
      <c r="E152" s="25" t="s">
        <v>501</v>
      </c>
      <c r="F152" s="25">
        <v>40</v>
      </c>
      <c r="G152" s="25" t="s">
        <v>57</v>
      </c>
      <c r="H152" s="25" t="s">
        <v>506</v>
      </c>
      <c r="I152" s="25">
        <v>80</v>
      </c>
      <c r="J152" s="21"/>
    </row>
    <row r="153" spans="1:10" ht="24.75" customHeight="1">
      <c r="A153" s="25"/>
      <c r="B153" s="26"/>
      <c r="C153" s="25"/>
      <c r="D153" s="25"/>
      <c r="E153" s="28" t="s">
        <v>617</v>
      </c>
      <c r="F153" s="25"/>
      <c r="G153" s="25" t="s">
        <v>618</v>
      </c>
      <c r="H153" s="25"/>
      <c r="I153" s="25">
        <v>50</v>
      </c>
      <c r="J153" s="21"/>
    </row>
    <row r="154" spans="1:12" ht="24.75" customHeight="1">
      <c r="A154" s="25">
        <v>17905</v>
      </c>
      <c r="B154" s="26">
        <v>39667</v>
      </c>
      <c r="C154" s="28" t="s">
        <v>502</v>
      </c>
      <c r="D154" s="25" t="s">
        <v>503</v>
      </c>
      <c r="E154" s="25" t="s">
        <v>273</v>
      </c>
      <c r="F154" s="25">
        <v>102</v>
      </c>
      <c r="G154" s="25" t="s">
        <v>99</v>
      </c>
      <c r="H154" s="25" t="s">
        <v>99</v>
      </c>
      <c r="I154" s="20">
        <f>(3.75+(INT(LEN(H154)/6))*0.5)*F154</f>
        <v>433.5</v>
      </c>
      <c r="J154" s="21" t="s">
        <v>504</v>
      </c>
      <c r="L154" s="1" t="s">
        <v>15</v>
      </c>
    </row>
    <row r="155" spans="1:12" ht="24.75" customHeight="1">
      <c r="A155" s="25"/>
      <c r="B155" s="26">
        <v>39667</v>
      </c>
      <c r="C155" s="28" t="s">
        <v>502</v>
      </c>
      <c r="D155" s="25" t="s">
        <v>503</v>
      </c>
      <c r="E155" s="25" t="s">
        <v>273</v>
      </c>
      <c r="F155" s="25">
        <v>280</v>
      </c>
      <c r="G155" s="25" t="s">
        <v>214</v>
      </c>
      <c r="H155" s="25"/>
      <c r="I155" s="25">
        <v>140</v>
      </c>
      <c r="J155" s="21"/>
      <c r="L155" s="1" t="s">
        <v>15</v>
      </c>
    </row>
    <row r="156" spans="1:12" ht="24.75" customHeight="1">
      <c r="A156" s="25"/>
      <c r="B156" s="26">
        <v>39669</v>
      </c>
      <c r="C156" s="28" t="s">
        <v>510</v>
      </c>
      <c r="D156" s="25" t="s">
        <v>511</v>
      </c>
      <c r="E156" s="25" t="s">
        <v>512</v>
      </c>
      <c r="F156" s="25">
        <v>50</v>
      </c>
      <c r="G156" s="25" t="s">
        <v>99</v>
      </c>
      <c r="H156" s="25" t="s">
        <v>99</v>
      </c>
      <c r="I156" s="20">
        <f>(3.75+(INT(LEN(H156)/6))*0.5)*F156</f>
        <v>212.5</v>
      </c>
      <c r="J156" s="21" t="s">
        <v>513</v>
      </c>
      <c r="K156" s="1" t="s">
        <v>514</v>
      </c>
      <c r="L156" s="1" t="s">
        <v>21</v>
      </c>
    </row>
    <row r="157" spans="1:12" ht="24.75" customHeight="1">
      <c r="A157" s="25"/>
      <c r="B157" s="26">
        <v>39669</v>
      </c>
      <c r="C157" s="28" t="s">
        <v>516</v>
      </c>
      <c r="D157" s="25" t="s">
        <v>517</v>
      </c>
      <c r="E157" s="25" t="s">
        <v>518</v>
      </c>
      <c r="F157" s="25">
        <v>175</v>
      </c>
      <c r="G157" s="25" t="s">
        <v>99</v>
      </c>
      <c r="H157" s="25" t="s">
        <v>99</v>
      </c>
      <c r="I157" s="25">
        <f>175*4</f>
        <v>700</v>
      </c>
      <c r="J157" s="21" t="s">
        <v>519</v>
      </c>
      <c r="L157" s="1" t="s">
        <v>41</v>
      </c>
    </row>
    <row r="158" spans="1:12" ht="24.75" customHeight="1">
      <c r="A158" s="25"/>
      <c r="B158" s="26">
        <v>39669</v>
      </c>
      <c r="C158" s="28" t="s">
        <v>520</v>
      </c>
      <c r="D158" s="25" t="s">
        <v>521</v>
      </c>
      <c r="E158" s="25" t="s">
        <v>393</v>
      </c>
      <c r="F158" s="25">
        <v>81</v>
      </c>
      <c r="G158" s="25" t="s">
        <v>99</v>
      </c>
      <c r="H158" s="25" t="s">
        <v>99</v>
      </c>
      <c r="I158" s="20">
        <f>(3.75+(INT(LEN(H158)/6))*0.5)*F158</f>
        <v>344.25</v>
      </c>
      <c r="J158" s="21" t="s">
        <v>522</v>
      </c>
      <c r="L158" s="1" t="s">
        <v>21</v>
      </c>
    </row>
    <row r="159" spans="1:12" ht="24.75" customHeight="1">
      <c r="A159" s="25"/>
      <c r="B159" s="26">
        <v>39671</v>
      </c>
      <c r="C159" s="28" t="s">
        <v>52</v>
      </c>
      <c r="D159" s="25" t="s">
        <v>303</v>
      </c>
      <c r="E159" s="25" t="s">
        <v>304</v>
      </c>
      <c r="F159" s="25">
        <v>20</v>
      </c>
      <c r="G159" s="25" t="s">
        <v>480</v>
      </c>
      <c r="H159" s="25"/>
      <c r="I159" s="20">
        <v>90</v>
      </c>
      <c r="J159" s="21"/>
      <c r="L159" s="1" t="s">
        <v>22</v>
      </c>
    </row>
    <row r="160" spans="1:12" ht="24.75" customHeight="1">
      <c r="A160" s="25"/>
      <c r="B160" s="26">
        <v>39671</v>
      </c>
      <c r="C160" s="28" t="s">
        <v>619</v>
      </c>
      <c r="D160" s="25" t="s">
        <v>620</v>
      </c>
      <c r="E160" s="25" t="s">
        <v>443</v>
      </c>
      <c r="F160" s="25">
        <v>85</v>
      </c>
      <c r="G160" s="25" t="s">
        <v>99</v>
      </c>
      <c r="H160" s="25">
        <v>0</v>
      </c>
      <c r="I160" s="20">
        <f>(3.75+(INT(LEN(H160)/6))*0.5)*F160</f>
        <v>318.75</v>
      </c>
      <c r="J160" s="21"/>
      <c r="L160" s="1" t="s">
        <v>22</v>
      </c>
    </row>
    <row r="161" spans="1:12" ht="24.75" customHeight="1">
      <c r="A161" s="25">
        <v>18147</v>
      </c>
      <c r="B161" s="26">
        <v>39672</v>
      </c>
      <c r="C161" s="28" t="s">
        <v>507</v>
      </c>
      <c r="D161" s="25" t="s">
        <v>508</v>
      </c>
      <c r="E161" s="25" t="s">
        <v>71</v>
      </c>
      <c r="F161" s="25">
        <v>63</v>
      </c>
      <c r="G161" s="25" t="s">
        <v>99</v>
      </c>
      <c r="H161" s="25" t="s">
        <v>99</v>
      </c>
      <c r="I161" s="20">
        <f aca="true" t="shared" si="4" ref="I161:I228">(3.75+(INT(LEN(H161)/6))*0.5)*F161</f>
        <v>267.75</v>
      </c>
      <c r="J161" s="21" t="s">
        <v>509</v>
      </c>
      <c r="L161" s="1" t="s">
        <v>29</v>
      </c>
    </row>
    <row r="162" spans="1:12" ht="24.75" customHeight="1">
      <c r="A162" s="25">
        <v>18150</v>
      </c>
      <c r="B162" s="26">
        <v>39672</v>
      </c>
      <c r="C162" s="28" t="s">
        <v>523</v>
      </c>
      <c r="D162" s="25" t="s">
        <v>524</v>
      </c>
      <c r="E162" s="25" t="s">
        <v>71</v>
      </c>
      <c r="F162" s="25">
        <v>96</v>
      </c>
      <c r="G162" s="25" t="s">
        <v>99</v>
      </c>
      <c r="H162" s="25">
        <v>0</v>
      </c>
      <c r="I162" s="20">
        <f t="shared" si="4"/>
        <v>360</v>
      </c>
      <c r="J162" s="21"/>
      <c r="L162" s="1" t="s">
        <v>22</v>
      </c>
    </row>
    <row r="163" spans="1:12" ht="24.75" customHeight="1">
      <c r="A163" s="25"/>
      <c r="B163" s="26">
        <v>39672</v>
      </c>
      <c r="C163" s="28" t="s">
        <v>525</v>
      </c>
      <c r="D163" s="25" t="s">
        <v>528</v>
      </c>
      <c r="E163" s="25" t="s">
        <v>526</v>
      </c>
      <c r="F163" s="25">
        <v>40</v>
      </c>
      <c r="G163" s="25" t="s">
        <v>99</v>
      </c>
      <c r="H163" s="25" t="s">
        <v>99</v>
      </c>
      <c r="I163" s="20">
        <f t="shared" si="4"/>
        <v>170</v>
      </c>
      <c r="J163" s="21" t="s">
        <v>527</v>
      </c>
      <c r="L163" s="1" t="s">
        <v>29</v>
      </c>
    </row>
    <row r="164" spans="1:12" ht="24.75" customHeight="1">
      <c r="A164" s="25"/>
      <c r="B164" s="26">
        <v>39672</v>
      </c>
      <c r="C164" s="28" t="s">
        <v>529</v>
      </c>
      <c r="D164" s="25" t="s">
        <v>530</v>
      </c>
      <c r="E164" s="25" t="s">
        <v>531</v>
      </c>
      <c r="F164" s="25">
        <v>20</v>
      </c>
      <c r="G164" s="25" t="s">
        <v>99</v>
      </c>
      <c r="H164" s="25" t="s">
        <v>99</v>
      </c>
      <c r="I164" s="20">
        <f t="shared" si="4"/>
        <v>85</v>
      </c>
      <c r="J164" s="21" t="s">
        <v>532</v>
      </c>
      <c r="L164" s="1" t="s">
        <v>22</v>
      </c>
    </row>
    <row r="165" spans="1:12" ht="24.75" customHeight="1">
      <c r="A165" s="25"/>
      <c r="B165" s="26">
        <v>39673</v>
      </c>
      <c r="C165" s="28" t="s">
        <v>536</v>
      </c>
      <c r="D165" s="25" t="s">
        <v>538</v>
      </c>
      <c r="E165" s="25" t="s">
        <v>287</v>
      </c>
      <c r="F165" s="25">
        <f>37+36</f>
        <v>73</v>
      </c>
      <c r="G165" s="25" t="s">
        <v>99</v>
      </c>
      <c r="H165" s="25" t="s">
        <v>99</v>
      </c>
      <c r="I165" s="20">
        <f t="shared" si="4"/>
        <v>310.25</v>
      </c>
      <c r="J165" s="21" t="s">
        <v>537</v>
      </c>
      <c r="L165" s="1" t="s">
        <v>25</v>
      </c>
    </row>
    <row r="166" spans="1:12" ht="24.75" customHeight="1">
      <c r="A166" s="25">
        <v>14668</v>
      </c>
      <c r="B166" s="26">
        <v>39674</v>
      </c>
      <c r="C166" s="28" t="s">
        <v>540</v>
      </c>
      <c r="D166" s="25" t="s">
        <v>541</v>
      </c>
      <c r="E166" s="25" t="s">
        <v>542</v>
      </c>
      <c r="F166" s="25">
        <v>62</v>
      </c>
      <c r="G166" s="25" t="s">
        <v>99</v>
      </c>
      <c r="H166" s="25" t="s">
        <v>99</v>
      </c>
      <c r="I166" s="20">
        <f t="shared" si="4"/>
        <v>263.5</v>
      </c>
      <c r="J166" s="21" t="s">
        <v>543</v>
      </c>
      <c r="L166" s="1" t="s">
        <v>22</v>
      </c>
    </row>
    <row r="167" spans="1:12" ht="24.75" customHeight="1">
      <c r="A167" s="25"/>
      <c r="B167" s="26">
        <v>39674</v>
      </c>
      <c r="C167" s="28" t="s">
        <v>468</v>
      </c>
      <c r="D167" s="25" t="s">
        <v>469</v>
      </c>
      <c r="E167" s="25" t="s">
        <v>470</v>
      </c>
      <c r="F167" s="25">
        <v>56</v>
      </c>
      <c r="G167" s="25" t="s">
        <v>99</v>
      </c>
      <c r="H167" s="25" t="s">
        <v>99</v>
      </c>
      <c r="I167" s="20">
        <f t="shared" si="4"/>
        <v>238</v>
      </c>
      <c r="J167" s="21" t="s">
        <v>471</v>
      </c>
      <c r="L167" s="1" t="s">
        <v>29</v>
      </c>
    </row>
    <row r="168" spans="1:12" ht="24.75" customHeight="1">
      <c r="A168" s="25"/>
      <c r="B168" s="26">
        <v>39675</v>
      </c>
      <c r="C168" s="28" t="s">
        <v>539</v>
      </c>
      <c r="D168" s="28" t="s">
        <v>533</v>
      </c>
      <c r="E168" s="25" t="s">
        <v>534</v>
      </c>
      <c r="F168" s="25">
        <v>30</v>
      </c>
      <c r="G168" s="25" t="s">
        <v>99</v>
      </c>
      <c r="H168" s="25" t="s">
        <v>99</v>
      </c>
      <c r="I168" s="20">
        <f t="shared" si="4"/>
        <v>127.5</v>
      </c>
      <c r="J168" s="24" t="s">
        <v>535</v>
      </c>
      <c r="L168" s="1" t="s">
        <v>25</v>
      </c>
    </row>
    <row r="169" spans="1:10" ht="24.75" customHeight="1">
      <c r="A169" s="25"/>
      <c r="B169" s="26">
        <v>39675</v>
      </c>
      <c r="C169" s="28" t="s">
        <v>539</v>
      </c>
      <c r="D169" s="28" t="s">
        <v>533</v>
      </c>
      <c r="E169" s="25" t="s">
        <v>534</v>
      </c>
      <c r="F169" s="25">
        <v>30</v>
      </c>
      <c r="G169" s="25" t="s">
        <v>544</v>
      </c>
      <c r="H169" s="25" t="s">
        <v>621</v>
      </c>
      <c r="I169" s="20">
        <v>90</v>
      </c>
      <c r="J169" s="24"/>
    </row>
    <row r="170" spans="1:12" ht="24.75" customHeight="1">
      <c r="A170" s="25">
        <v>14690</v>
      </c>
      <c r="B170" s="26">
        <v>39675</v>
      </c>
      <c r="C170" s="28" t="s">
        <v>546</v>
      </c>
      <c r="D170" s="25" t="s">
        <v>547</v>
      </c>
      <c r="E170" s="25" t="s">
        <v>548</v>
      </c>
      <c r="F170" s="25">
        <v>100</v>
      </c>
      <c r="G170" s="25" t="s">
        <v>99</v>
      </c>
      <c r="H170" s="25" t="s">
        <v>99</v>
      </c>
      <c r="I170" s="20">
        <f t="shared" si="4"/>
        <v>425</v>
      </c>
      <c r="J170" s="21" t="s">
        <v>549</v>
      </c>
      <c r="L170" s="1" t="s">
        <v>29</v>
      </c>
    </row>
    <row r="171" spans="1:12" ht="24.75" customHeight="1">
      <c r="A171" s="25">
        <v>246957</v>
      </c>
      <c r="B171" s="26">
        <v>39675</v>
      </c>
      <c r="C171" s="28" t="s">
        <v>540</v>
      </c>
      <c r="D171" s="25" t="s">
        <v>541</v>
      </c>
      <c r="E171" s="25" t="s">
        <v>542</v>
      </c>
      <c r="F171" s="25">
        <v>440</v>
      </c>
      <c r="G171" s="25" t="s">
        <v>57</v>
      </c>
      <c r="H171" s="25" t="s">
        <v>553</v>
      </c>
      <c r="I171" s="25">
        <v>880</v>
      </c>
      <c r="K171" s="21"/>
      <c r="L171" s="1" t="s">
        <v>25</v>
      </c>
    </row>
    <row r="172" spans="1:11" ht="24.75" customHeight="1">
      <c r="A172" s="25"/>
      <c r="B172" s="26">
        <v>39675</v>
      </c>
      <c r="C172" s="28" t="s">
        <v>540</v>
      </c>
      <c r="D172" s="25" t="s">
        <v>541</v>
      </c>
      <c r="E172" s="25" t="s">
        <v>542</v>
      </c>
      <c r="F172" s="25">
        <v>440</v>
      </c>
      <c r="G172" s="25"/>
      <c r="H172" s="25" t="s">
        <v>553</v>
      </c>
      <c r="I172" s="25">
        <v>110</v>
      </c>
      <c r="K172" s="21"/>
    </row>
    <row r="173" spans="1:11" ht="24.75" customHeight="1">
      <c r="A173" s="25"/>
      <c r="B173" s="26"/>
      <c r="C173" s="28"/>
      <c r="D173" s="25"/>
      <c r="E173" s="25"/>
      <c r="F173" s="25"/>
      <c r="G173" s="25"/>
      <c r="H173" s="25"/>
      <c r="I173" s="36">
        <f>SUM(I134:I172)</f>
        <v>9921</v>
      </c>
      <c r="K173" s="21"/>
    </row>
    <row r="174" spans="1:10" ht="21.75" customHeight="1">
      <c r="A174" s="25"/>
      <c r="B174" s="26">
        <v>39678</v>
      </c>
      <c r="C174" s="28" t="s">
        <v>550</v>
      </c>
      <c r="D174" s="25" t="s">
        <v>551</v>
      </c>
      <c r="E174" s="25" t="s">
        <v>85</v>
      </c>
      <c r="F174" s="25">
        <v>65</v>
      </c>
      <c r="G174" s="25" t="s">
        <v>99</v>
      </c>
      <c r="H174" s="25" t="s">
        <v>99</v>
      </c>
      <c r="I174" s="20">
        <f t="shared" si="4"/>
        <v>276.25</v>
      </c>
      <c r="J174" s="21" t="s">
        <v>552</v>
      </c>
    </row>
    <row r="175" spans="1:10" ht="21.75" customHeight="1">
      <c r="A175" s="25"/>
      <c r="B175" s="26">
        <v>39678</v>
      </c>
      <c r="C175" s="28" t="s">
        <v>493</v>
      </c>
      <c r="D175" s="25" t="s">
        <v>495</v>
      </c>
      <c r="E175" s="25" t="s">
        <v>89</v>
      </c>
      <c r="F175" s="25">
        <v>200</v>
      </c>
      <c r="G175" s="25" t="s">
        <v>57</v>
      </c>
      <c r="H175" s="25"/>
      <c r="I175" s="25">
        <f>2*200</f>
        <v>400</v>
      </c>
      <c r="J175" s="21"/>
    </row>
    <row r="176" spans="1:12" ht="21.75" customHeight="1">
      <c r="A176" s="25"/>
      <c r="B176" s="26">
        <v>39680</v>
      </c>
      <c r="C176" s="28" t="s">
        <v>557</v>
      </c>
      <c r="D176" s="25" t="s">
        <v>558</v>
      </c>
      <c r="E176" s="25" t="s">
        <v>81</v>
      </c>
      <c r="F176" s="25">
        <v>35</v>
      </c>
      <c r="G176" s="25" t="s">
        <v>99</v>
      </c>
      <c r="H176" s="25" t="s">
        <v>99</v>
      </c>
      <c r="I176" s="20">
        <f t="shared" si="4"/>
        <v>148.75</v>
      </c>
      <c r="J176" s="21" t="s">
        <v>559</v>
      </c>
      <c r="L176" s="1" t="s">
        <v>25</v>
      </c>
    </row>
    <row r="177" spans="1:12" ht="21.75" customHeight="1">
      <c r="A177" s="25"/>
      <c r="B177" s="26">
        <v>39681</v>
      </c>
      <c r="C177" s="28" t="s">
        <v>560</v>
      </c>
      <c r="D177" s="25" t="s">
        <v>563</v>
      </c>
      <c r="E177" s="25" t="s">
        <v>402</v>
      </c>
      <c r="F177" s="25">
        <v>136</v>
      </c>
      <c r="G177" s="25" t="s">
        <v>99</v>
      </c>
      <c r="H177" s="25" t="s">
        <v>99</v>
      </c>
      <c r="I177" s="20">
        <f t="shared" si="4"/>
        <v>578</v>
      </c>
      <c r="J177" s="21" t="s">
        <v>561</v>
      </c>
      <c r="K177" s="1" t="s">
        <v>562</v>
      </c>
      <c r="L177" s="1" t="s">
        <v>21</v>
      </c>
    </row>
    <row r="178" spans="1:12" ht="21.75" customHeight="1">
      <c r="A178" s="28">
        <v>18878</v>
      </c>
      <c r="B178" s="26">
        <v>39682</v>
      </c>
      <c r="C178" s="28" t="s">
        <v>463</v>
      </c>
      <c r="D178" s="25" t="s">
        <v>564</v>
      </c>
      <c r="E178" s="25" t="s">
        <v>438</v>
      </c>
      <c r="F178" s="25">
        <v>71</v>
      </c>
      <c r="G178" s="25" t="s">
        <v>99</v>
      </c>
      <c r="H178" s="25" t="s">
        <v>99</v>
      </c>
      <c r="I178" s="20">
        <f t="shared" si="4"/>
        <v>301.75</v>
      </c>
      <c r="J178" s="21" t="s">
        <v>465</v>
      </c>
      <c r="L178" s="1" t="s">
        <v>41</v>
      </c>
    </row>
    <row r="179" spans="1:12" ht="21.75" customHeight="1">
      <c r="A179" s="28">
        <v>14405</v>
      </c>
      <c r="B179" s="26">
        <v>39682</v>
      </c>
      <c r="C179" s="28" t="s">
        <v>565</v>
      </c>
      <c r="D179" s="25" t="s">
        <v>568</v>
      </c>
      <c r="E179" s="25" t="s">
        <v>566</v>
      </c>
      <c r="F179" s="25">
        <v>68</v>
      </c>
      <c r="G179" s="25" t="s">
        <v>99</v>
      </c>
      <c r="H179" s="25" t="s">
        <v>99</v>
      </c>
      <c r="I179" s="20">
        <f t="shared" si="4"/>
        <v>289</v>
      </c>
      <c r="J179" s="21" t="s">
        <v>567</v>
      </c>
      <c r="L179" s="1" t="s">
        <v>41</v>
      </c>
    </row>
    <row r="180" spans="1:10" ht="21.75" customHeight="1">
      <c r="A180" s="28">
        <v>18867</v>
      </c>
      <c r="B180" s="26">
        <v>39683</v>
      </c>
      <c r="C180" s="28" t="s">
        <v>569</v>
      </c>
      <c r="D180" s="25" t="s">
        <v>570</v>
      </c>
      <c r="E180" s="25" t="s">
        <v>287</v>
      </c>
      <c r="F180" s="25">
        <v>80</v>
      </c>
      <c r="G180" s="25" t="s">
        <v>99</v>
      </c>
      <c r="H180" s="25" t="s">
        <v>99</v>
      </c>
      <c r="I180" s="20">
        <f t="shared" si="4"/>
        <v>340</v>
      </c>
      <c r="J180" s="21" t="s">
        <v>571</v>
      </c>
    </row>
    <row r="181" spans="1:12" ht="21.75" customHeight="1">
      <c r="A181" s="28">
        <v>18231</v>
      </c>
      <c r="B181" s="26">
        <v>39683</v>
      </c>
      <c r="C181" s="28" t="s">
        <v>572</v>
      </c>
      <c r="D181" s="25" t="s">
        <v>573</v>
      </c>
      <c r="E181" s="25" t="s">
        <v>574</v>
      </c>
      <c r="F181" s="25">
        <v>68</v>
      </c>
      <c r="G181" s="25" t="s">
        <v>99</v>
      </c>
      <c r="H181" s="25" t="s">
        <v>99</v>
      </c>
      <c r="I181" s="20">
        <f t="shared" si="4"/>
        <v>289</v>
      </c>
      <c r="J181" s="21"/>
      <c r="L181" s="1" t="s">
        <v>21</v>
      </c>
    </row>
    <row r="182" spans="1:12" ht="21.75" customHeight="1">
      <c r="A182" s="25"/>
      <c r="B182" s="26">
        <v>39683</v>
      </c>
      <c r="C182" s="28" t="s">
        <v>575</v>
      </c>
      <c r="D182" s="25" t="s">
        <v>576</v>
      </c>
      <c r="E182" s="25" t="s">
        <v>577</v>
      </c>
      <c r="F182" s="25">
        <v>59</v>
      </c>
      <c r="G182" s="25" t="s">
        <v>99</v>
      </c>
      <c r="H182" s="25" t="s">
        <v>99</v>
      </c>
      <c r="I182" s="20">
        <f t="shared" si="4"/>
        <v>250.75</v>
      </c>
      <c r="J182" s="21" t="s">
        <v>578</v>
      </c>
      <c r="L182" s="1" t="s">
        <v>21</v>
      </c>
    </row>
    <row r="183" spans="1:12" ht="21.75" customHeight="1">
      <c r="A183" s="25"/>
      <c r="B183" s="26">
        <v>39686</v>
      </c>
      <c r="C183" s="28" t="s">
        <v>579</v>
      </c>
      <c r="D183" s="25" t="s">
        <v>580</v>
      </c>
      <c r="E183" s="25" t="s">
        <v>518</v>
      </c>
      <c r="F183" s="25">
        <v>172</v>
      </c>
      <c r="G183" s="25" t="s">
        <v>99</v>
      </c>
      <c r="H183" s="25">
        <v>0</v>
      </c>
      <c r="I183" s="20">
        <f>4*172</f>
        <v>688</v>
      </c>
      <c r="J183" s="21" t="s">
        <v>581</v>
      </c>
      <c r="L183" s="1" t="s">
        <v>41</v>
      </c>
    </row>
    <row r="184" spans="1:12" ht="21.75" customHeight="1">
      <c r="A184" s="25"/>
      <c r="B184" s="26">
        <v>39690</v>
      </c>
      <c r="C184" s="28" t="s">
        <v>582</v>
      </c>
      <c r="D184" s="25" t="s">
        <v>585</v>
      </c>
      <c r="E184" s="25" t="s">
        <v>583</v>
      </c>
      <c r="F184" s="25">
        <v>20</v>
      </c>
      <c r="G184" s="25" t="s">
        <v>99</v>
      </c>
      <c r="H184" s="25" t="s">
        <v>99</v>
      </c>
      <c r="I184" s="20">
        <f t="shared" si="4"/>
        <v>85</v>
      </c>
      <c r="J184" s="21" t="s">
        <v>584</v>
      </c>
      <c r="L184" s="1" t="s">
        <v>22</v>
      </c>
    </row>
    <row r="185" spans="1:12" ht="21.75" customHeight="1">
      <c r="A185" s="25"/>
      <c r="B185" s="26">
        <v>39693</v>
      </c>
      <c r="C185" s="28" t="s">
        <v>589</v>
      </c>
      <c r="D185" s="25" t="s">
        <v>586</v>
      </c>
      <c r="E185" s="25" t="s">
        <v>577</v>
      </c>
      <c r="F185" s="25">
        <v>96</v>
      </c>
      <c r="G185" s="25" t="s">
        <v>99</v>
      </c>
      <c r="H185" s="25" t="s">
        <v>99</v>
      </c>
      <c r="I185" s="20">
        <f t="shared" si="4"/>
        <v>408</v>
      </c>
      <c r="J185" s="21" t="s">
        <v>587</v>
      </c>
      <c r="K185" s="1" t="s">
        <v>588</v>
      </c>
      <c r="L185" s="1" t="s">
        <v>29</v>
      </c>
    </row>
    <row r="186" spans="1:12" ht="21.75" customHeight="1">
      <c r="A186" s="25"/>
      <c r="B186" s="26">
        <v>39694</v>
      </c>
      <c r="C186" s="28" t="s">
        <v>590</v>
      </c>
      <c r="D186" s="25" t="s">
        <v>591</v>
      </c>
      <c r="E186" s="25" t="s">
        <v>592</v>
      </c>
      <c r="F186" s="25">
        <v>40</v>
      </c>
      <c r="G186" s="25" t="s">
        <v>99</v>
      </c>
      <c r="H186" s="25" t="s">
        <v>99</v>
      </c>
      <c r="I186" s="20">
        <f t="shared" si="4"/>
        <v>170</v>
      </c>
      <c r="J186" s="21" t="s">
        <v>593</v>
      </c>
      <c r="K186" s="1" t="s">
        <v>594</v>
      </c>
      <c r="L186" s="1" t="s">
        <v>29</v>
      </c>
    </row>
    <row r="187" spans="1:12" ht="21.75" customHeight="1">
      <c r="A187" s="25"/>
      <c r="B187" s="26">
        <v>39695</v>
      </c>
      <c r="C187" s="28" t="s">
        <v>595</v>
      </c>
      <c r="D187" s="25" t="s">
        <v>596</v>
      </c>
      <c r="E187" s="25" t="s">
        <v>443</v>
      </c>
      <c r="F187" s="25">
        <v>54</v>
      </c>
      <c r="G187" s="25" t="s">
        <v>99</v>
      </c>
      <c r="H187" s="25" t="s">
        <v>99</v>
      </c>
      <c r="I187" s="20">
        <f t="shared" si="4"/>
        <v>229.5</v>
      </c>
      <c r="J187" s="21"/>
      <c r="L187" s="1" t="s">
        <v>25</v>
      </c>
    </row>
    <row r="188" spans="1:12" ht="21.75" customHeight="1">
      <c r="A188" s="25"/>
      <c r="B188" s="26">
        <v>39695</v>
      </c>
      <c r="C188" s="28" t="s">
        <v>597</v>
      </c>
      <c r="D188" s="25" t="s">
        <v>598</v>
      </c>
      <c r="E188" s="25" t="s">
        <v>358</v>
      </c>
      <c r="F188" s="25">
        <v>82</v>
      </c>
      <c r="G188" s="25" t="s">
        <v>99</v>
      </c>
      <c r="H188" s="25" t="s">
        <v>99</v>
      </c>
      <c r="I188" s="20">
        <f t="shared" si="4"/>
        <v>348.5</v>
      </c>
      <c r="J188" s="21" t="s">
        <v>599</v>
      </c>
      <c r="L188" s="1" t="s">
        <v>41</v>
      </c>
    </row>
    <row r="189" spans="1:12" ht="21.75" customHeight="1">
      <c r="A189" s="25"/>
      <c r="B189" s="26">
        <v>39696</v>
      </c>
      <c r="C189" s="28" t="s">
        <v>616</v>
      </c>
      <c r="D189" s="28" t="s">
        <v>605</v>
      </c>
      <c r="E189" s="25" t="s">
        <v>204</v>
      </c>
      <c r="F189" s="25">
        <v>62</v>
      </c>
      <c r="G189" s="25" t="s">
        <v>99</v>
      </c>
      <c r="H189" s="25" t="s">
        <v>466</v>
      </c>
      <c r="I189" s="20">
        <f t="shared" si="4"/>
        <v>263.5</v>
      </c>
      <c r="J189" s="1" t="s">
        <v>606</v>
      </c>
      <c r="K189" s="21" t="s">
        <v>607</v>
      </c>
      <c r="L189" s="1" t="s">
        <v>41</v>
      </c>
    </row>
    <row r="190" spans="1:12" ht="21.75" customHeight="1">
      <c r="A190" s="25"/>
      <c r="B190" s="26">
        <v>39697</v>
      </c>
      <c r="C190" s="28" t="s">
        <v>600</v>
      </c>
      <c r="D190" s="25" t="s">
        <v>601</v>
      </c>
      <c r="E190" s="25" t="s">
        <v>602</v>
      </c>
      <c r="F190" s="25">
        <v>55</v>
      </c>
      <c r="G190" s="25" t="s">
        <v>99</v>
      </c>
      <c r="H190" s="25">
        <v>0</v>
      </c>
      <c r="I190" s="20">
        <f t="shared" si="4"/>
        <v>206.25</v>
      </c>
      <c r="J190" s="21" t="s">
        <v>603</v>
      </c>
      <c r="K190" s="1" t="s">
        <v>604</v>
      </c>
      <c r="L190" s="1" t="s">
        <v>29</v>
      </c>
    </row>
    <row r="191" spans="1:12" ht="21.75" customHeight="1">
      <c r="A191" s="25"/>
      <c r="B191" s="26">
        <v>39699</v>
      </c>
      <c r="C191" s="28" t="s">
        <v>608</v>
      </c>
      <c r="D191" s="25" t="s">
        <v>609</v>
      </c>
      <c r="E191" s="25" t="s">
        <v>610</v>
      </c>
      <c r="F191" s="25">
        <v>30</v>
      </c>
      <c r="G191" s="25" t="s">
        <v>99</v>
      </c>
      <c r="H191" s="25">
        <v>0</v>
      </c>
      <c r="I191" s="20">
        <f t="shared" si="4"/>
        <v>112.5</v>
      </c>
      <c r="J191" s="21" t="s">
        <v>611</v>
      </c>
      <c r="L191" s="1" t="s">
        <v>29</v>
      </c>
    </row>
    <row r="192" spans="1:12" ht="21.75" customHeight="1">
      <c r="A192" s="25"/>
      <c r="B192" s="26">
        <v>39699</v>
      </c>
      <c r="C192" s="28" t="s">
        <v>614</v>
      </c>
      <c r="D192" s="25" t="s">
        <v>615</v>
      </c>
      <c r="E192" s="25" t="s">
        <v>363</v>
      </c>
      <c r="F192" s="25">
        <v>114</v>
      </c>
      <c r="G192" s="25" t="s">
        <v>99</v>
      </c>
      <c r="H192" s="25" t="s">
        <v>99</v>
      </c>
      <c r="I192" s="20">
        <f t="shared" si="4"/>
        <v>484.5</v>
      </c>
      <c r="J192" s="21" t="s">
        <v>612</v>
      </c>
      <c r="K192" s="1" t="s">
        <v>613</v>
      </c>
      <c r="L192" s="1" t="s">
        <v>22</v>
      </c>
    </row>
    <row r="193" spans="1:12" ht="21.75" customHeight="1">
      <c r="A193" s="25"/>
      <c r="B193" s="26">
        <v>39703</v>
      </c>
      <c r="C193" s="28" t="s">
        <v>622</v>
      </c>
      <c r="D193" s="25" t="s">
        <v>625</v>
      </c>
      <c r="E193" s="25" t="s">
        <v>117</v>
      </c>
      <c r="F193" s="25">
        <v>15</v>
      </c>
      <c r="G193" s="25" t="s">
        <v>99</v>
      </c>
      <c r="H193" s="25" t="s">
        <v>99</v>
      </c>
      <c r="I193" s="20">
        <f t="shared" si="4"/>
        <v>63.75</v>
      </c>
      <c r="J193" s="21" t="s">
        <v>623</v>
      </c>
      <c r="K193" s="1" t="s">
        <v>624</v>
      </c>
      <c r="L193" s="1" t="s">
        <v>21</v>
      </c>
    </row>
    <row r="194" spans="1:12" ht="21.75" customHeight="1">
      <c r="A194" s="25"/>
      <c r="B194" s="26">
        <v>39703</v>
      </c>
      <c r="C194" s="28" t="s">
        <v>626</v>
      </c>
      <c r="D194" s="25" t="s">
        <v>627</v>
      </c>
      <c r="E194" s="25" t="s">
        <v>151</v>
      </c>
      <c r="F194" s="25">
        <v>142</v>
      </c>
      <c r="G194" s="25" t="s">
        <v>99</v>
      </c>
      <c r="H194" s="25" t="s">
        <v>99</v>
      </c>
      <c r="I194" s="20">
        <f>4*142</f>
        <v>568</v>
      </c>
      <c r="J194" s="21" t="s">
        <v>628</v>
      </c>
      <c r="L194" s="1" t="s">
        <v>21</v>
      </c>
    </row>
    <row r="195" spans="1:12" ht="21.75" customHeight="1">
      <c r="A195" s="25"/>
      <c r="B195" s="26">
        <v>39703</v>
      </c>
      <c r="C195" s="28" t="s">
        <v>629</v>
      </c>
      <c r="D195" s="25" t="s">
        <v>630</v>
      </c>
      <c r="E195" s="25" t="s">
        <v>151</v>
      </c>
      <c r="F195" s="25">
        <v>100</v>
      </c>
      <c r="G195" s="25" t="s">
        <v>99</v>
      </c>
      <c r="H195" s="25" t="s">
        <v>99</v>
      </c>
      <c r="I195" s="20">
        <f t="shared" si="4"/>
        <v>425</v>
      </c>
      <c r="J195" s="21" t="s">
        <v>631</v>
      </c>
      <c r="L195" s="1" t="s">
        <v>29</v>
      </c>
    </row>
    <row r="196" spans="1:12" ht="21.75" customHeight="1">
      <c r="A196" s="25"/>
      <c r="B196" s="26">
        <v>39703</v>
      </c>
      <c r="C196" s="28" t="s">
        <v>636</v>
      </c>
      <c r="D196" s="25" t="s">
        <v>632</v>
      </c>
      <c r="E196" s="25" t="s">
        <v>633</v>
      </c>
      <c r="F196" s="25">
        <v>27</v>
      </c>
      <c r="G196" s="25" t="s">
        <v>99</v>
      </c>
      <c r="H196" s="25" t="s">
        <v>99</v>
      </c>
      <c r="I196" s="20">
        <f t="shared" si="4"/>
        <v>114.75</v>
      </c>
      <c r="J196" s="1" t="s">
        <v>634</v>
      </c>
      <c r="K196" s="1" t="s">
        <v>635</v>
      </c>
      <c r="L196" s="1" t="s">
        <v>22</v>
      </c>
    </row>
    <row r="197" spans="1:12" ht="21.75" customHeight="1">
      <c r="A197" s="25"/>
      <c r="B197" s="26">
        <v>39703</v>
      </c>
      <c r="C197" s="28" t="s">
        <v>637</v>
      </c>
      <c r="D197" s="25" t="s">
        <v>638</v>
      </c>
      <c r="E197" s="25" t="s">
        <v>282</v>
      </c>
      <c r="F197" s="25">
        <v>47</v>
      </c>
      <c r="G197" s="25" t="s">
        <v>99</v>
      </c>
      <c r="H197" s="25">
        <v>0</v>
      </c>
      <c r="I197" s="20">
        <f t="shared" si="4"/>
        <v>176.25</v>
      </c>
      <c r="J197" s="1" t="s">
        <v>639</v>
      </c>
      <c r="L197" s="1" t="s">
        <v>22</v>
      </c>
    </row>
    <row r="198" spans="1:12" ht="21.75" customHeight="1">
      <c r="A198" s="25">
        <v>20266</v>
      </c>
      <c r="B198" s="26">
        <v>39706</v>
      </c>
      <c r="C198" s="28" t="s">
        <v>640</v>
      </c>
      <c r="D198" s="25" t="s">
        <v>641</v>
      </c>
      <c r="E198" s="25" t="s">
        <v>642</v>
      </c>
      <c r="F198" s="25">
        <v>41</v>
      </c>
      <c r="G198" s="25" t="s">
        <v>99</v>
      </c>
      <c r="H198" s="25">
        <v>0</v>
      </c>
      <c r="I198" s="20">
        <f t="shared" si="4"/>
        <v>153.75</v>
      </c>
      <c r="J198" s="1" t="s">
        <v>643</v>
      </c>
      <c r="L198" s="1" t="s">
        <v>25</v>
      </c>
    </row>
    <row r="199" spans="1:12" ht="21.75" customHeight="1">
      <c r="A199" s="25">
        <v>20087</v>
      </c>
      <c r="B199" s="26">
        <v>39706</v>
      </c>
      <c r="C199" s="28" t="s">
        <v>644</v>
      </c>
      <c r="D199" s="25" t="s">
        <v>645</v>
      </c>
      <c r="E199" s="25" t="s">
        <v>518</v>
      </c>
      <c r="F199" s="25">
        <v>95</v>
      </c>
      <c r="G199" s="25" t="s">
        <v>99</v>
      </c>
      <c r="H199" s="25" t="s">
        <v>99</v>
      </c>
      <c r="I199" s="20">
        <f t="shared" si="4"/>
        <v>403.75</v>
      </c>
      <c r="J199" s="1" t="s">
        <v>646</v>
      </c>
      <c r="L199" s="1" t="s">
        <v>41</v>
      </c>
    </row>
    <row r="200" spans="1:12" ht="21.75" customHeight="1">
      <c r="A200" s="25">
        <v>19676</v>
      </c>
      <c r="B200" s="26">
        <v>39706</v>
      </c>
      <c r="C200" s="28" t="s">
        <v>647</v>
      </c>
      <c r="D200" s="25" t="s">
        <v>648</v>
      </c>
      <c r="E200" s="25" t="s">
        <v>649</v>
      </c>
      <c r="F200" s="25">
        <v>138</v>
      </c>
      <c r="G200" s="25" t="s">
        <v>99</v>
      </c>
      <c r="H200" s="25">
        <v>0</v>
      </c>
      <c r="I200" s="20">
        <f t="shared" si="4"/>
        <v>517.5</v>
      </c>
      <c r="J200" s="1" t="s">
        <v>650</v>
      </c>
      <c r="K200" s="1" t="s">
        <v>651</v>
      </c>
      <c r="L200" s="1" t="s">
        <v>21</v>
      </c>
    </row>
    <row r="201" spans="1:12" ht="21.75" customHeight="1">
      <c r="A201" s="25">
        <v>20363</v>
      </c>
      <c r="B201" s="26">
        <v>39706</v>
      </c>
      <c r="C201" s="28" t="s">
        <v>664</v>
      </c>
      <c r="D201" s="25" t="s">
        <v>652</v>
      </c>
      <c r="E201" s="25" t="s">
        <v>653</v>
      </c>
      <c r="F201" s="25">
        <v>54</v>
      </c>
      <c r="G201" s="25" t="s">
        <v>99</v>
      </c>
      <c r="H201" s="25" t="s">
        <v>99</v>
      </c>
      <c r="I201" s="20">
        <f t="shared" si="4"/>
        <v>229.5</v>
      </c>
      <c r="J201" s="1" t="s">
        <v>654</v>
      </c>
      <c r="L201" s="1" t="s">
        <v>41</v>
      </c>
    </row>
    <row r="202" spans="1:12" ht="21.75" customHeight="1">
      <c r="A202" s="25">
        <v>20386</v>
      </c>
      <c r="B202" s="26">
        <v>39706</v>
      </c>
      <c r="C202" s="28" t="s">
        <v>655</v>
      </c>
      <c r="D202" s="25" t="s">
        <v>656</v>
      </c>
      <c r="E202" s="25" t="s">
        <v>657</v>
      </c>
      <c r="F202" s="25">
        <v>114</v>
      </c>
      <c r="G202" s="25" t="s">
        <v>99</v>
      </c>
      <c r="H202" s="25" t="s">
        <v>99</v>
      </c>
      <c r="I202" s="20">
        <f t="shared" si="4"/>
        <v>484.5</v>
      </c>
      <c r="J202" s="1">
        <v>7034810777</v>
      </c>
      <c r="K202" s="1" t="s">
        <v>658</v>
      </c>
      <c r="L202" s="1" t="s">
        <v>22</v>
      </c>
    </row>
    <row r="203" spans="1:9" ht="21.75" customHeight="1">
      <c r="A203" s="25"/>
      <c r="B203" s="26"/>
      <c r="C203" s="28"/>
      <c r="D203" s="25"/>
      <c r="E203" s="25"/>
      <c r="F203" s="25"/>
      <c r="G203" s="25"/>
      <c r="H203" s="25"/>
      <c r="I203" s="20">
        <f>SUM(I174:I202)</f>
        <v>9006</v>
      </c>
    </row>
    <row r="204" spans="1:12" ht="38.25">
      <c r="A204" s="28">
        <v>20454</v>
      </c>
      <c r="B204" s="26">
        <v>39707</v>
      </c>
      <c r="C204" s="28" t="s">
        <v>659</v>
      </c>
      <c r="D204" s="25" t="s">
        <v>660</v>
      </c>
      <c r="E204" s="25" t="s">
        <v>287</v>
      </c>
      <c r="F204" s="25">
        <v>70</v>
      </c>
      <c r="G204" s="25" t="s">
        <v>99</v>
      </c>
      <c r="H204" s="25" t="s">
        <v>99</v>
      </c>
      <c r="I204" s="20">
        <f t="shared" si="4"/>
        <v>297.5</v>
      </c>
      <c r="L204" s="1" t="s">
        <v>21</v>
      </c>
    </row>
    <row r="205" spans="1:9" ht="25.5">
      <c r="A205" s="28"/>
      <c r="B205" s="26">
        <v>39707</v>
      </c>
      <c r="C205" s="28" t="s">
        <v>659</v>
      </c>
      <c r="D205" s="25"/>
      <c r="E205" s="25"/>
      <c r="F205" s="25">
        <v>100</v>
      </c>
      <c r="G205" s="25" t="s">
        <v>833</v>
      </c>
      <c r="H205" s="25" t="s">
        <v>832</v>
      </c>
      <c r="I205" s="4">
        <v>120</v>
      </c>
    </row>
    <row r="206" spans="1:12" ht="14.25">
      <c r="A206" s="28">
        <v>20468</v>
      </c>
      <c r="B206" s="26">
        <v>39707</v>
      </c>
      <c r="C206" s="28" t="s">
        <v>661</v>
      </c>
      <c r="D206" s="25" t="s">
        <v>662</v>
      </c>
      <c r="E206" s="25" t="s">
        <v>382</v>
      </c>
      <c r="F206" s="25">
        <v>48</v>
      </c>
      <c r="G206" s="25" t="s">
        <v>99</v>
      </c>
      <c r="H206" s="25" t="s">
        <v>99</v>
      </c>
      <c r="I206" s="20">
        <f t="shared" si="4"/>
        <v>204</v>
      </c>
      <c r="J206" s="1" t="s">
        <v>663</v>
      </c>
      <c r="L206" s="1" t="s">
        <v>21</v>
      </c>
    </row>
    <row r="207" spans="1:12" ht="14.25">
      <c r="A207" s="25"/>
      <c r="B207" s="26">
        <v>39708</v>
      </c>
      <c r="C207" s="28" t="s">
        <v>665</v>
      </c>
      <c r="D207" s="25" t="s">
        <v>666</v>
      </c>
      <c r="E207" s="25" t="s">
        <v>667</v>
      </c>
      <c r="F207" s="25">
        <v>76</v>
      </c>
      <c r="G207" s="25" t="s">
        <v>99</v>
      </c>
      <c r="H207" s="25" t="s">
        <v>99</v>
      </c>
      <c r="I207" s="20">
        <f t="shared" si="4"/>
        <v>323</v>
      </c>
      <c r="J207" s="1" t="s">
        <v>668</v>
      </c>
      <c r="L207" s="1" t="s">
        <v>25</v>
      </c>
    </row>
    <row r="208" spans="1:12" ht="25.5">
      <c r="A208" s="25">
        <v>20575</v>
      </c>
      <c r="B208" s="26">
        <v>39708</v>
      </c>
      <c r="C208" s="28" t="s">
        <v>676</v>
      </c>
      <c r="D208" s="25" t="s">
        <v>677</v>
      </c>
      <c r="E208" s="25" t="s">
        <v>678</v>
      </c>
      <c r="F208" s="25">
        <v>56</v>
      </c>
      <c r="G208" s="25" t="s">
        <v>99</v>
      </c>
      <c r="H208" s="25" t="s">
        <v>99</v>
      </c>
      <c r="I208" s="20">
        <f t="shared" si="4"/>
        <v>238</v>
      </c>
      <c r="J208" s="1" t="s">
        <v>679</v>
      </c>
      <c r="K208" s="1" t="s">
        <v>680</v>
      </c>
      <c r="L208" s="1" t="s">
        <v>21</v>
      </c>
    </row>
    <row r="209" spans="1:12" ht="14.25">
      <c r="A209" s="29">
        <v>20651</v>
      </c>
      <c r="B209" s="26">
        <v>39709</v>
      </c>
      <c r="C209" s="28" t="s">
        <v>673</v>
      </c>
      <c r="D209" s="25" t="s">
        <v>674</v>
      </c>
      <c r="E209" s="25" t="s">
        <v>135</v>
      </c>
      <c r="F209" s="25">
        <v>83</v>
      </c>
      <c r="G209" s="25" t="s">
        <v>99</v>
      </c>
      <c r="H209" s="25" t="s">
        <v>99</v>
      </c>
      <c r="I209" s="20">
        <f t="shared" si="4"/>
        <v>352.75</v>
      </c>
      <c r="J209" s="1" t="s">
        <v>675</v>
      </c>
      <c r="L209" s="1" t="s">
        <v>41</v>
      </c>
    </row>
    <row r="210" spans="1:12" ht="14.25">
      <c r="A210" s="25">
        <v>20556</v>
      </c>
      <c r="B210" s="26">
        <v>39709</v>
      </c>
      <c r="C210" s="28" t="s">
        <v>681</v>
      </c>
      <c r="D210" s="25" t="s">
        <v>669</v>
      </c>
      <c r="E210" s="25" t="s">
        <v>670</v>
      </c>
      <c r="F210" s="25">
        <v>68</v>
      </c>
      <c r="G210" s="25" t="s">
        <v>99</v>
      </c>
      <c r="H210" s="25">
        <v>0</v>
      </c>
      <c r="I210" s="20">
        <f t="shared" si="4"/>
        <v>255</v>
      </c>
      <c r="J210" s="1" t="s">
        <v>671</v>
      </c>
      <c r="K210" s="1" t="s">
        <v>672</v>
      </c>
      <c r="L210" s="1" t="s">
        <v>22</v>
      </c>
    </row>
    <row r="211" spans="1:12" ht="14.25">
      <c r="A211" s="28">
        <v>16678</v>
      </c>
      <c r="B211" s="26">
        <v>39710</v>
      </c>
      <c r="C211" s="28" t="s">
        <v>661</v>
      </c>
      <c r="D211" s="25" t="s">
        <v>662</v>
      </c>
      <c r="E211" s="25" t="s">
        <v>382</v>
      </c>
      <c r="F211" s="25">
        <v>48</v>
      </c>
      <c r="G211" s="25" t="s">
        <v>687</v>
      </c>
      <c r="H211" s="25" t="s">
        <v>99</v>
      </c>
      <c r="I211" s="20">
        <f t="shared" si="4"/>
        <v>204</v>
      </c>
      <c r="J211" s="1" t="s">
        <v>663</v>
      </c>
      <c r="L211" s="1" t="s">
        <v>21</v>
      </c>
    </row>
    <row r="212" spans="1:12" ht="14.25">
      <c r="A212" s="25"/>
      <c r="B212" s="26">
        <v>39710</v>
      </c>
      <c r="C212" s="28" t="s">
        <v>688</v>
      </c>
      <c r="D212" s="25" t="s">
        <v>689</v>
      </c>
      <c r="E212" s="25" t="s">
        <v>363</v>
      </c>
      <c r="F212" s="25">
        <v>30</v>
      </c>
      <c r="G212" s="25" t="s">
        <v>99</v>
      </c>
      <c r="H212" s="25" t="s">
        <v>99</v>
      </c>
      <c r="I212" s="20">
        <f t="shared" si="4"/>
        <v>127.5</v>
      </c>
      <c r="J212" s="1" t="s">
        <v>690</v>
      </c>
      <c r="K212" s="1" t="s">
        <v>691</v>
      </c>
      <c r="L212" s="1" t="s">
        <v>25</v>
      </c>
    </row>
    <row r="213" spans="1:12" ht="14.25">
      <c r="A213" s="25"/>
      <c r="B213" s="26">
        <v>39710</v>
      </c>
      <c r="C213" s="28" t="s">
        <v>688</v>
      </c>
      <c r="D213" s="25" t="s">
        <v>689</v>
      </c>
      <c r="E213" s="25" t="s">
        <v>363</v>
      </c>
      <c r="F213" s="25">
        <v>7</v>
      </c>
      <c r="G213" s="25" t="s">
        <v>40</v>
      </c>
      <c r="H213" s="25" t="s">
        <v>758</v>
      </c>
      <c r="I213" s="4">
        <v>100</v>
      </c>
      <c r="J213" s="1" t="s">
        <v>690</v>
      </c>
      <c r="K213" s="1" t="s">
        <v>691</v>
      </c>
      <c r="L213" s="1" t="s">
        <v>25</v>
      </c>
    </row>
    <row r="214" spans="1:12" ht="25.5">
      <c r="A214" s="28">
        <v>21116</v>
      </c>
      <c r="B214" s="26">
        <v>39716</v>
      </c>
      <c r="C214" s="28" t="s">
        <v>692</v>
      </c>
      <c r="D214" s="25" t="s">
        <v>693</v>
      </c>
      <c r="E214" s="25" t="s">
        <v>694</v>
      </c>
      <c r="F214" s="25">
        <v>65</v>
      </c>
      <c r="G214" s="25" t="s">
        <v>99</v>
      </c>
      <c r="H214" s="25" t="s">
        <v>99</v>
      </c>
      <c r="I214" s="20">
        <f t="shared" si="4"/>
        <v>276.25</v>
      </c>
      <c r="J214" s="1" t="s">
        <v>695</v>
      </c>
      <c r="L214" s="1" t="s">
        <v>29</v>
      </c>
    </row>
    <row r="215" spans="1:11" ht="14.25">
      <c r="A215" s="28"/>
      <c r="B215" s="26">
        <v>39716</v>
      </c>
      <c r="C215" s="28" t="s">
        <v>701</v>
      </c>
      <c r="D215" s="25" t="s">
        <v>702</v>
      </c>
      <c r="E215" s="25" t="s">
        <v>703</v>
      </c>
      <c r="F215" s="25">
        <v>82</v>
      </c>
      <c r="G215" s="25" t="s">
        <v>99</v>
      </c>
      <c r="H215" s="25" t="s">
        <v>706</v>
      </c>
      <c r="I215" s="20">
        <f t="shared" si="4"/>
        <v>348.5</v>
      </c>
      <c r="J215" s="1" t="s">
        <v>704</v>
      </c>
      <c r="K215" s="1" t="s">
        <v>705</v>
      </c>
    </row>
    <row r="216" spans="1:11" ht="14.25">
      <c r="A216" s="28">
        <v>21212</v>
      </c>
      <c r="B216" s="26">
        <v>39717</v>
      </c>
      <c r="C216" s="28" t="s">
        <v>712</v>
      </c>
      <c r="D216" s="25" t="s">
        <v>713</v>
      </c>
      <c r="E216" s="25" t="s">
        <v>714</v>
      </c>
      <c r="F216" s="25">
        <v>59</v>
      </c>
      <c r="G216" s="25" t="s">
        <v>99</v>
      </c>
      <c r="H216" s="25" t="s">
        <v>99</v>
      </c>
      <c r="I216" s="20">
        <f t="shared" si="4"/>
        <v>250.75</v>
      </c>
      <c r="J216" s="1" t="s">
        <v>715</v>
      </c>
      <c r="K216" s="1" t="s">
        <v>716</v>
      </c>
    </row>
    <row r="217" spans="1:11" ht="14.25">
      <c r="A217" s="40" t="s">
        <v>720</v>
      </c>
      <c r="B217" s="26">
        <v>39718</v>
      </c>
      <c r="C217" s="28" t="s">
        <v>696</v>
      </c>
      <c r="D217" s="25" t="s">
        <v>697</v>
      </c>
      <c r="E217" s="25" t="s">
        <v>698</v>
      </c>
      <c r="F217" s="25">
        <v>197</v>
      </c>
      <c r="G217" s="25" t="s">
        <v>99</v>
      </c>
      <c r="H217" s="25" t="s">
        <v>99</v>
      </c>
      <c r="I217" s="20">
        <f>4*197</f>
        <v>788</v>
      </c>
      <c r="J217" s="1" t="s">
        <v>699</v>
      </c>
      <c r="K217" s="1" t="s">
        <v>700</v>
      </c>
    </row>
    <row r="218" spans="1:10" ht="14.25">
      <c r="A218" s="28">
        <v>21123</v>
      </c>
      <c r="B218" s="26">
        <v>39718</v>
      </c>
      <c r="C218" s="28" t="s">
        <v>721</v>
      </c>
      <c r="D218" s="25" t="s">
        <v>722</v>
      </c>
      <c r="E218" s="25" t="s">
        <v>260</v>
      </c>
      <c r="F218" s="25">
        <v>36</v>
      </c>
      <c r="G218" s="25" t="s">
        <v>284</v>
      </c>
      <c r="H218" s="25"/>
      <c r="I218" s="4"/>
      <c r="J218" s="1" t="s">
        <v>723</v>
      </c>
    </row>
    <row r="219" spans="1:10" ht="14.25">
      <c r="A219" s="28">
        <v>21236</v>
      </c>
      <c r="B219" s="26">
        <v>39717</v>
      </c>
      <c r="C219" s="28" t="s">
        <v>726</v>
      </c>
      <c r="D219" s="25" t="s">
        <v>724</v>
      </c>
      <c r="E219" s="25" t="s">
        <v>725</v>
      </c>
      <c r="F219" s="25">
        <v>57</v>
      </c>
      <c r="G219" s="25" t="s">
        <v>99</v>
      </c>
      <c r="H219" s="25" t="s">
        <v>99</v>
      </c>
      <c r="I219" s="20">
        <f t="shared" si="4"/>
        <v>242.25</v>
      </c>
      <c r="J219" s="1" t="s">
        <v>727</v>
      </c>
    </row>
    <row r="220" spans="1:10" ht="14.25">
      <c r="A220" s="25"/>
      <c r="B220" s="26">
        <v>39715</v>
      </c>
      <c r="C220" s="28" t="s">
        <v>733</v>
      </c>
      <c r="D220" s="25" t="s">
        <v>734</v>
      </c>
      <c r="E220" s="25" t="s">
        <v>273</v>
      </c>
      <c r="F220" s="25">
        <v>220</v>
      </c>
      <c r="G220" s="25" t="s">
        <v>99</v>
      </c>
      <c r="H220" s="25" t="s">
        <v>99</v>
      </c>
      <c r="I220" s="20">
        <f>4*220</f>
        <v>880</v>
      </c>
      <c r="J220" s="1" t="s">
        <v>735</v>
      </c>
    </row>
    <row r="221" spans="1:9" ht="14.25">
      <c r="A221" s="25"/>
      <c r="B221" s="26">
        <v>39715</v>
      </c>
      <c r="C221" s="28" t="s">
        <v>733</v>
      </c>
      <c r="D221" s="25" t="s">
        <v>734</v>
      </c>
      <c r="E221" s="25" t="s">
        <v>273</v>
      </c>
      <c r="F221" s="25"/>
      <c r="G221" s="25" t="s">
        <v>758</v>
      </c>
      <c r="H221" s="25"/>
      <c r="I221" s="20">
        <v>80</v>
      </c>
    </row>
    <row r="222" spans="1:9" ht="14.25">
      <c r="A222" s="25"/>
      <c r="B222" s="26"/>
      <c r="C222" s="28"/>
      <c r="D222" s="25"/>
      <c r="E222" s="25"/>
      <c r="F222" s="25"/>
      <c r="G222" s="25"/>
      <c r="H222" s="25"/>
      <c r="I222" s="20">
        <f>SUM(I204:I221)</f>
        <v>5087.5</v>
      </c>
    </row>
    <row r="223" spans="1:12" ht="25.5">
      <c r="A223" s="25" t="s">
        <v>711</v>
      </c>
      <c r="B223" s="26">
        <v>39720</v>
      </c>
      <c r="C223" s="28" t="s">
        <v>707</v>
      </c>
      <c r="D223" s="25" t="s">
        <v>708</v>
      </c>
      <c r="E223" s="25" t="s">
        <v>709</v>
      </c>
      <c r="F223" s="25">
        <v>358</v>
      </c>
      <c r="G223" s="25" t="s">
        <v>99</v>
      </c>
      <c r="H223" s="25" t="s">
        <v>99</v>
      </c>
      <c r="I223" s="20">
        <f>4*358</f>
        <v>1432</v>
      </c>
      <c r="J223" s="1" t="s">
        <v>710</v>
      </c>
      <c r="L223" s="1" t="s">
        <v>41</v>
      </c>
    </row>
    <row r="224" spans="1:12" ht="14.25">
      <c r="A224" s="25">
        <v>21261</v>
      </c>
      <c r="B224" s="26">
        <v>39720</v>
      </c>
      <c r="C224" s="28" t="s">
        <v>707</v>
      </c>
      <c r="D224" s="25" t="s">
        <v>708</v>
      </c>
      <c r="E224" s="25" t="s">
        <v>709</v>
      </c>
      <c r="F224" s="25">
        <v>110</v>
      </c>
      <c r="G224" s="25" t="s">
        <v>750</v>
      </c>
      <c r="H224" s="25">
        <v>0</v>
      </c>
      <c r="I224" s="20">
        <f>(4+(INT(LEN(H224)/6))*0.5)*F224</f>
        <v>440</v>
      </c>
      <c r="L224" s="1" t="s">
        <v>41</v>
      </c>
    </row>
    <row r="225" spans="1:12" ht="14.25">
      <c r="A225" s="25" t="s">
        <v>767</v>
      </c>
      <c r="B225" s="26">
        <v>39720</v>
      </c>
      <c r="C225" s="43" t="s">
        <v>729</v>
      </c>
      <c r="D225" s="25" t="s">
        <v>730</v>
      </c>
      <c r="E225" s="25" t="s">
        <v>731</v>
      </c>
      <c r="F225" s="25">
        <v>40</v>
      </c>
      <c r="G225" s="25" t="s">
        <v>99</v>
      </c>
      <c r="H225" s="25" t="s">
        <v>99</v>
      </c>
      <c r="I225" s="20">
        <f t="shared" si="4"/>
        <v>170</v>
      </c>
      <c r="J225" s="1" t="s">
        <v>732</v>
      </c>
      <c r="L225" s="1" t="s">
        <v>25</v>
      </c>
    </row>
    <row r="226" spans="1:12" ht="14.25">
      <c r="A226" s="25"/>
      <c r="B226" s="26">
        <v>39720</v>
      </c>
      <c r="C226" s="28" t="s">
        <v>741</v>
      </c>
      <c r="D226" s="25" t="s">
        <v>742</v>
      </c>
      <c r="E226" s="25" t="s">
        <v>273</v>
      </c>
      <c r="F226" s="25">
        <v>50</v>
      </c>
      <c r="G226" s="25" t="s">
        <v>99</v>
      </c>
      <c r="H226" s="25" t="s">
        <v>99</v>
      </c>
      <c r="I226" s="20">
        <f t="shared" si="4"/>
        <v>212.5</v>
      </c>
      <c r="J226" s="1" t="s">
        <v>743</v>
      </c>
      <c r="K226" s="1" t="s">
        <v>744</v>
      </c>
      <c r="L226" s="1" t="s">
        <v>25</v>
      </c>
    </row>
    <row r="227" spans="1:12" ht="25.5">
      <c r="A227" s="25"/>
      <c r="B227" s="26">
        <v>39720</v>
      </c>
      <c r="C227" s="28" t="s">
        <v>745</v>
      </c>
      <c r="D227" s="25" t="s">
        <v>746</v>
      </c>
      <c r="E227" s="25" t="s">
        <v>747</v>
      </c>
      <c r="F227" s="25">
        <v>82</v>
      </c>
      <c r="G227" s="25" t="s">
        <v>99</v>
      </c>
      <c r="H227" s="25" t="s">
        <v>99</v>
      </c>
      <c r="I227" s="20">
        <f t="shared" si="4"/>
        <v>348.5</v>
      </c>
      <c r="J227" s="1" t="s">
        <v>748</v>
      </c>
      <c r="K227" s="1" t="s">
        <v>749</v>
      </c>
      <c r="L227" s="1" t="s">
        <v>22</v>
      </c>
    </row>
    <row r="228" spans="1:11" ht="14.25">
      <c r="A228" s="25">
        <v>21471</v>
      </c>
      <c r="B228" s="26">
        <v>39721</v>
      </c>
      <c r="C228" s="28" t="s">
        <v>736</v>
      </c>
      <c r="D228" s="25" t="s">
        <v>737</v>
      </c>
      <c r="E228" s="25" t="s">
        <v>738</v>
      </c>
      <c r="F228" s="25">
        <v>57</v>
      </c>
      <c r="G228" s="25" t="s">
        <v>99</v>
      </c>
      <c r="H228" s="25" t="s">
        <v>99</v>
      </c>
      <c r="I228" s="20">
        <f t="shared" si="4"/>
        <v>242.25</v>
      </c>
      <c r="J228" s="1" t="s">
        <v>739</v>
      </c>
      <c r="K228" s="1" t="s">
        <v>740</v>
      </c>
    </row>
    <row r="229" spans="1:9" ht="14.25">
      <c r="A229" s="25"/>
      <c r="B229" s="26">
        <v>39722</v>
      </c>
      <c r="C229" s="28" t="s">
        <v>736</v>
      </c>
      <c r="D229" s="25" t="s">
        <v>737</v>
      </c>
      <c r="E229" s="25" t="s">
        <v>738</v>
      </c>
      <c r="F229" s="25">
        <v>0</v>
      </c>
      <c r="G229" s="25" t="s">
        <v>759</v>
      </c>
      <c r="H229" s="25" t="s">
        <v>99</v>
      </c>
      <c r="I229" s="4">
        <v>100</v>
      </c>
    </row>
    <row r="230" spans="1:12" ht="14.25">
      <c r="A230" s="25"/>
      <c r="B230" s="26">
        <v>39721</v>
      </c>
      <c r="C230" s="28" t="s">
        <v>751</v>
      </c>
      <c r="D230" s="25" t="s">
        <v>752</v>
      </c>
      <c r="E230" s="25" t="s">
        <v>753</v>
      </c>
      <c r="F230" s="25">
        <v>860</v>
      </c>
      <c r="G230" s="25" t="s">
        <v>57</v>
      </c>
      <c r="H230" s="25" t="s">
        <v>99</v>
      </c>
      <c r="I230" s="4">
        <f>2*860</f>
        <v>1720</v>
      </c>
      <c r="J230" s="1" t="s">
        <v>754</v>
      </c>
      <c r="L230" s="1" t="s">
        <v>728</v>
      </c>
    </row>
    <row r="231" spans="1:12" ht="25.5">
      <c r="A231" s="25"/>
      <c r="B231" s="26">
        <v>39722</v>
      </c>
      <c r="C231" s="28" t="s">
        <v>751</v>
      </c>
      <c r="D231" s="25" t="s">
        <v>752</v>
      </c>
      <c r="E231" s="25" t="s">
        <v>753</v>
      </c>
      <c r="F231" s="25">
        <v>140</v>
      </c>
      <c r="G231" s="25" t="s">
        <v>556</v>
      </c>
      <c r="H231" s="25" t="s">
        <v>846</v>
      </c>
      <c r="I231" s="4">
        <f>3*140</f>
        <v>420</v>
      </c>
      <c r="J231" s="1" t="s">
        <v>754</v>
      </c>
      <c r="L231" s="1" t="s">
        <v>25</v>
      </c>
    </row>
    <row r="232" ht="12.75">
      <c r="I232" s="41">
        <f>SUM(I223:I231)</f>
        <v>5085.25</v>
      </c>
    </row>
    <row r="233" spans="2:12" ht="14.25">
      <c r="B233" s="8">
        <v>39723</v>
      </c>
      <c r="C233" s="2" t="s">
        <v>664</v>
      </c>
      <c r="D233" s="1" t="s">
        <v>652</v>
      </c>
      <c r="E233" s="1" t="s">
        <v>653</v>
      </c>
      <c r="F233" s="1" t="s">
        <v>277</v>
      </c>
      <c r="J233" s="1" t="s">
        <v>654</v>
      </c>
      <c r="L233" s="1" t="s">
        <v>41</v>
      </c>
    </row>
    <row r="234" spans="2:11" ht="25.5">
      <c r="B234" s="8">
        <v>39722</v>
      </c>
      <c r="C234" s="2" t="s">
        <v>692</v>
      </c>
      <c r="D234" s="1" t="s">
        <v>693</v>
      </c>
      <c r="E234" s="1" t="s">
        <v>694</v>
      </c>
      <c r="F234" s="1">
        <v>65</v>
      </c>
      <c r="G234" s="1" t="s">
        <v>277</v>
      </c>
      <c r="J234" s="1" t="s">
        <v>695</v>
      </c>
      <c r="K234" s="1" t="s">
        <v>760</v>
      </c>
    </row>
    <row r="235" spans="2:3" ht="14.25">
      <c r="B235" s="8"/>
      <c r="C235" s="2"/>
    </row>
    <row r="236" spans="2:12" ht="14.25">
      <c r="B236" s="26">
        <v>39722</v>
      </c>
      <c r="C236" s="28" t="s">
        <v>757</v>
      </c>
      <c r="D236" s="25" t="s">
        <v>755</v>
      </c>
      <c r="E236" s="25" t="s">
        <v>287</v>
      </c>
      <c r="F236" s="25">
        <v>49</v>
      </c>
      <c r="G236" s="25" t="s">
        <v>99</v>
      </c>
      <c r="H236" s="25" t="s">
        <v>99</v>
      </c>
      <c r="I236" s="20">
        <f aca="true" t="shared" si="5" ref="I236:I265">(3.75+(INT(LEN(H236)/6))*0.5)*F236</f>
        <v>208.25</v>
      </c>
      <c r="J236" s="1" t="s">
        <v>756</v>
      </c>
      <c r="L236" s="1" t="s">
        <v>29</v>
      </c>
    </row>
    <row r="237" spans="2:12" ht="14.25">
      <c r="B237" s="26">
        <v>39727</v>
      </c>
      <c r="C237" s="28" t="s">
        <v>761</v>
      </c>
      <c r="D237" s="25" t="s">
        <v>763</v>
      </c>
      <c r="E237" s="25" t="s">
        <v>81</v>
      </c>
      <c r="F237" s="25">
        <v>266</v>
      </c>
      <c r="G237" s="25" t="s">
        <v>57</v>
      </c>
      <c r="H237" s="25" t="s">
        <v>99</v>
      </c>
      <c r="I237" s="4">
        <f>266*2</f>
        <v>532</v>
      </c>
      <c r="J237" s="1" t="s">
        <v>762</v>
      </c>
      <c r="L237" s="1" t="s">
        <v>25</v>
      </c>
    </row>
    <row r="238" spans="2:14" ht="14.25">
      <c r="B238" s="26">
        <v>39727</v>
      </c>
      <c r="C238" s="28" t="s">
        <v>761</v>
      </c>
      <c r="D238" s="25" t="s">
        <v>763</v>
      </c>
      <c r="E238" s="25" t="s">
        <v>81</v>
      </c>
      <c r="F238" s="25">
        <v>40</v>
      </c>
      <c r="G238" s="25" t="s">
        <v>99</v>
      </c>
      <c r="H238" s="25" t="s">
        <v>99</v>
      </c>
      <c r="I238" s="20">
        <f t="shared" si="5"/>
        <v>170</v>
      </c>
      <c r="L238" s="1" t="s">
        <v>29</v>
      </c>
      <c r="N238" s="1">
        <v>1953</v>
      </c>
    </row>
    <row r="239" spans="2:14" ht="14.25">
      <c r="B239" s="26">
        <v>39728</v>
      </c>
      <c r="C239" s="28" t="s">
        <v>761</v>
      </c>
      <c r="D239" s="25" t="s">
        <v>764</v>
      </c>
      <c r="E239" s="25" t="s">
        <v>208</v>
      </c>
      <c r="F239" s="25">
        <v>15</v>
      </c>
      <c r="G239" s="25" t="s">
        <v>99</v>
      </c>
      <c r="H239" s="25" t="s">
        <v>99</v>
      </c>
      <c r="I239" s="20">
        <f t="shared" si="5"/>
        <v>63.75</v>
      </c>
      <c r="J239" s="1" t="s">
        <v>762</v>
      </c>
      <c r="L239" s="1" t="s">
        <v>29</v>
      </c>
      <c r="N239" s="1">
        <v>1953</v>
      </c>
    </row>
    <row r="240" spans="2:11" ht="14.25">
      <c r="B240" s="26">
        <v>39728</v>
      </c>
      <c r="C240" s="28" t="s">
        <v>768</v>
      </c>
      <c r="D240" s="25" t="s">
        <v>769</v>
      </c>
      <c r="E240" s="25" t="s">
        <v>382</v>
      </c>
      <c r="F240" s="25">
        <v>60</v>
      </c>
      <c r="G240" s="4" t="s">
        <v>99</v>
      </c>
      <c r="H240" s="25" t="s">
        <v>99</v>
      </c>
      <c r="I240" s="20">
        <f t="shared" si="5"/>
        <v>255</v>
      </c>
      <c r="J240" s="1" t="s">
        <v>770</v>
      </c>
      <c r="K240" s="1" t="s">
        <v>771</v>
      </c>
    </row>
    <row r="241" spans="1:12" ht="15">
      <c r="A241" s="38">
        <v>22038</v>
      </c>
      <c r="B241" s="26">
        <v>39729</v>
      </c>
      <c r="C241" s="28" t="s">
        <v>772</v>
      </c>
      <c r="D241" s="25" t="s">
        <v>773</v>
      </c>
      <c r="E241" s="25" t="s">
        <v>774</v>
      </c>
      <c r="F241" s="25">
        <v>60</v>
      </c>
      <c r="G241" s="4"/>
      <c r="H241" s="25"/>
      <c r="I241" s="20">
        <f t="shared" si="5"/>
        <v>225</v>
      </c>
      <c r="J241" s="1" t="s">
        <v>775</v>
      </c>
      <c r="L241" s="1" t="s">
        <v>22</v>
      </c>
    </row>
    <row r="242" spans="1:9" ht="15">
      <c r="A242" s="38"/>
      <c r="B242" s="26">
        <v>39729</v>
      </c>
      <c r="C242" s="28" t="s">
        <v>805</v>
      </c>
      <c r="D242" s="25"/>
      <c r="E242" s="25"/>
      <c r="F242" s="25">
        <v>61</v>
      </c>
      <c r="G242" s="4" t="s">
        <v>99</v>
      </c>
      <c r="H242" s="25" t="s">
        <v>99</v>
      </c>
      <c r="I242" s="20">
        <f t="shared" si="5"/>
        <v>259.25</v>
      </c>
    </row>
    <row r="243" spans="2:12" ht="14.25">
      <c r="B243" s="26">
        <v>39730</v>
      </c>
      <c r="C243" s="28" t="s">
        <v>779</v>
      </c>
      <c r="D243" s="25" t="s">
        <v>777</v>
      </c>
      <c r="E243" s="25" t="s">
        <v>287</v>
      </c>
      <c r="F243" s="25">
        <v>29</v>
      </c>
      <c r="G243" s="25" t="s">
        <v>99</v>
      </c>
      <c r="H243" s="25" t="s">
        <v>99</v>
      </c>
      <c r="I243" s="20">
        <f t="shared" si="5"/>
        <v>123.25</v>
      </c>
      <c r="K243" s="1" t="s">
        <v>778</v>
      </c>
      <c r="L243" s="1" t="s">
        <v>21</v>
      </c>
    </row>
    <row r="244" spans="1:11" ht="25.5">
      <c r="A244" s="2" t="s">
        <v>785</v>
      </c>
      <c r="B244" s="26">
        <v>39731</v>
      </c>
      <c r="C244" s="28" t="s">
        <v>780</v>
      </c>
      <c r="D244" s="25" t="s">
        <v>781</v>
      </c>
      <c r="E244" s="25" t="s">
        <v>782</v>
      </c>
      <c r="F244" s="25">
        <v>53</v>
      </c>
      <c r="G244" s="25" t="s">
        <v>99</v>
      </c>
      <c r="H244" s="25" t="s">
        <v>99</v>
      </c>
      <c r="I244" s="20">
        <f t="shared" si="5"/>
        <v>225.25</v>
      </c>
      <c r="J244" s="1" t="s">
        <v>783</v>
      </c>
      <c r="K244" s="1" t="s">
        <v>784</v>
      </c>
    </row>
    <row r="245" spans="1:10" ht="14.25">
      <c r="A245" s="37">
        <v>22223</v>
      </c>
      <c r="B245" s="26">
        <v>39732</v>
      </c>
      <c r="C245" s="28" t="s">
        <v>786</v>
      </c>
      <c r="D245" s="25" t="s">
        <v>787</v>
      </c>
      <c r="E245" s="25" t="s">
        <v>389</v>
      </c>
      <c r="F245" s="25">
        <v>91</v>
      </c>
      <c r="G245" s="25" t="s">
        <v>99</v>
      </c>
      <c r="H245" s="25" t="s">
        <v>99</v>
      </c>
      <c r="I245" s="20">
        <f t="shared" si="5"/>
        <v>386.75</v>
      </c>
      <c r="J245" s="1" t="s">
        <v>788</v>
      </c>
    </row>
    <row r="246" spans="2:10" ht="12.75">
      <c r="B246" s="26">
        <v>39738</v>
      </c>
      <c r="C246" s="46" t="s">
        <v>831</v>
      </c>
      <c r="D246" s="25" t="s">
        <v>789</v>
      </c>
      <c r="E246" s="25" t="s">
        <v>793</v>
      </c>
      <c r="F246" s="25">
        <v>62</v>
      </c>
      <c r="G246" s="25" t="s">
        <v>99</v>
      </c>
      <c r="H246" s="25" t="s">
        <v>99</v>
      </c>
      <c r="I246" s="20">
        <f t="shared" si="5"/>
        <v>263.5</v>
      </c>
      <c r="J246" s="1" t="s">
        <v>795</v>
      </c>
    </row>
    <row r="247" spans="1:10" ht="14.25">
      <c r="A247" s="2"/>
      <c r="B247" s="26">
        <v>39739</v>
      </c>
      <c r="C247" s="28" t="s">
        <v>790</v>
      </c>
      <c r="D247" s="25" t="s">
        <v>791</v>
      </c>
      <c r="E247" s="25" t="s">
        <v>792</v>
      </c>
      <c r="F247" s="25">
        <v>40</v>
      </c>
      <c r="G247" s="25" t="s">
        <v>99</v>
      </c>
      <c r="H247" s="25" t="s">
        <v>99</v>
      </c>
      <c r="I247" s="20">
        <f t="shared" si="5"/>
        <v>170</v>
      </c>
      <c r="J247" s="1" t="s">
        <v>794</v>
      </c>
    </row>
    <row r="248" spans="2:10" ht="14.25">
      <c r="B248" s="26">
        <v>39738</v>
      </c>
      <c r="C248" s="28" t="s">
        <v>797</v>
      </c>
      <c r="D248" s="25" t="s">
        <v>798</v>
      </c>
      <c r="E248" s="25" t="s">
        <v>799</v>
      </c>
      <c r="F248" s="25">
        <v>54</v>
      </c>
      <c r="G248" s="25" t="s">
        <v>99</v>
      </c>
      <c r="H248" s="25" t="s">
        <v>99</v>
      </c>
      <c r="I248" s="20">
        <f t="shared" si="5"/>
        <v>229.5</v>
      </c>
      <c r="J248" s="1" t="s">
        <v>796</v>
      </c>
    </row>
    <row r="249" spans="1:12" ht="15">
      <c r="A249" s="2">
        <v>21101</v>
      </c>
      <c r="B249" s="26">
        <v>39739</v>
      </c>
      <c r="C249" s="28" t="s">
        <v>719</v>
      </c>
      <c r="D249" s="25" t="s">
        <v>718</v>
      </c>
      <c r="E249" s="25" t="s">
        <v>583</v>
      </c>
      <c r="F249" s="25">
        <v>48</v>
      </c>
      <c r="G249" s="25" t="s">
        <v>99</v>
      </c>
      <c r="H249" s="25" t="s">
        <v>99</v>
      </c>
      <c r="I249" s="20">
        <f t="shared" si="5"/>
        <v>204</v>
      </c>
      <c r="K249" s="39" t="s">
        <v>717</v>
      </c>
      <c r="L249" s="1" t="s">
        <v>25</v>
      </c>
    </row>
    <row r="250" spans="1:9" ht="25.5">
      <c r="A250" s="2"/>
      <c r="B250" s="26"/>
      <c r="C250" s="28" t="s">
        <v>719</v>
      </c>
      <c r="D250" s="25"/>
      <c r="E250" s="25" t="s">
        <v>909</v>
      </c>
      <c r="F250" s="25"/>
      <c r="G250" s="25" t="s">
        <v>544</v>
      </c>
      <c r="H250" s="25"/>
      <c r="I250" s="25">
        <v>200</v>
      </c>
    </row>
    <row r="251" spans="2:11" ht="14.25">
      <c r="B251" s="26">
        <v>39741</v>
      </c>
      <c r="C251" s="28" t="s">
        <v>800</v>
      </c>
      <c r="D251" s="25" t="s">
        <v>801</v>
      </c>
      <c r="E251" s="25" t="s">
        <v>802</v>
      </c>
      <c r="F251" s="25">
        <v>27</v>
      </c>
      <c r="G251" s="25" t="s">
        <v>99</v>
      </c>
      <c r="H251" s="25" t="s">
        <v>99</v>
      </c>
      <c r="I251" s="20">
        <f t="shared" si="5"/>
        <v>114.75</v>
      </c>
      <c r="J251" s="1" t="s">
        <v>803</v>
      </c>
      <c r="K251" s="1" t="s">
        <v>804</v>
      </c>
    </row>
    <row r="252" spans="2:12" ht="15">
      <c r="B252" s="26">
        <v>39743</v>
      </c>
      <c r="C252" s="47" t="s">
        <v>815</v>
      </c>
      <c r="D252" s="25" t="s">
        <v>816</v>
      </c>
      <c r="E252" s="25" t="s">
        <v>684</v>
      </c>
      <c r="F252" s="25">
        <v>90</v>
      </c>
      <c r="G252" s="25" t="s">
        <v>99</v>
      </c>
      <c r="H252" s="25" t="s">
        <v>99</v>
      </c>
      <c r="I252" s="20">
        <f t="shared" si="5"/>
        <v>382.5</v>
      </c>
      <c r="J252" s="1" t="s">
        <v>817</v>
      </c>
      <c r="K252" s="1" t="s">
        <v>818</v>
      </c>
      <c r="L252" s="1" t="s">
        <v>22</v>
      </c>
    </row>
    <row r="253" spans="2:9" ht="15">
      <c r="B253" s="8"/>
      <c r="C253" s="39"/>
      <c r="I253" s="45">
        <f>SUM(I236:I252)</f>
        <v>4012.75</v>
      </c>
    </row>
    <row r="254" spans="2:12" ht="21.75" customHeight="1">
      <c r="B254" s="26">
        <v>39744</v>
      </c>
      <c r="C254" s="47" t="s">
        <v>819</v>
      </c>
      <c r="D254" s="25" t="s">
        <v>820</v>
      </c>
      <c r="E254" s="25" t="s">
        <v>291</v>
      </c>
      <c r="F254" s="25">
        <v>136</v>
      </c>
      <c r="G254" s="25" t="s">
        <v>99</v>
      </c>
      <c r="H254" s="25" t="s">
        <v>99</v>
      </c>
      <c r="I254" s="20">
        <f t="shared" si="5"/>
        <v>578</v>
      </c>
      <c r="J254" s="1" t="s">
        <v>821</v>
      </c>
      <c r="L254" s="1" t="s">
        <v>848</v>
      </c>
    </row>
    <row r="255" spans="2:12" ht="21.75" customHeight="1">
      <c r="B255" s="26">
        <v>39748</v>
      </c>
      <c r="C255" s="47" t="s">
        <v>806</v>
      </c>
      <c r="D255" s="25" t="s">
        <v>807</v>
      </c>
      <c r="E255" s="25" t="s">
        <v>808</v>
      </c>
      <c r="F255" s="25">
        <v>270</v>
      </c>
      <c r="G255" s="25" t="s">
        <v>57</v>
      </c>
      <c r="H255" s="25" t="s">
        <v>811</v>
      </c>
      <c r="I255" s="4">
        <f>2.25*F255</f>
        <v>607.5</v>
      </c>
      <c r="J255" s="1" t="s">
        <v>809</v>
      </c>
      <c r="K255" s="1" t="s">
        <v>810</v>
      </c>
      <c r="L255" s="1" t="s">
        <v>454</v>
      </c>
    </row>
    <row r="256" spans="2:12" ht="21.75" customHeight="1">
      <c r="B256" s="26">
        <v>39746</v>
      </c>
      <c r="C256" s="47" t="s">
        <v>812</v>
      </c>
      <c r="D256" s="25" t="s">
        <v>813</v>
      </c>
      <c r="E256" s="25" t="s">
        <v>531</v>
      </c>
      <c r="F256" s="25">
        <v>60</v>
      </c>
      <c r="G256" s="25" t="s">
        <v>99</v>
      </c>
      <c r="H256" s="25" t="s">
        <v>99</v>
      </c>
      <c r="I256" s="20">
        <f t="shared" si="5"/>
        <v>255</v>
      </c>
      <c r="J256" s="1" t="s">
        <v>814</v>
      </c>
      <c r="L256" s="1" t="s">
        <v>25</v>
      </c>
    </row>
    <row r="257" spans="2:12" ht="21.75" customHeight="1">
      <c r="B257" s="26">
        <v>39748</v>
      </c>
      <c r="C257" s="47" t="s">
        <v>822</v>
      </c>
      <c r="D257" s="25" t="s">
        <v>823</v>
      </c>
      <c r="E257" s="25" t="s">
        <v>824</v>
      </c>
      <c r="F257" s="25">
        <v>60</v>
      </c>
      <c r="G257" s="25" t="s">
        <v>99</v>
      </c>
      <c r="H257" s="25" t="s">
        <v>99</v>
      </c>
      <c r="I257" s="20">
        <f t="shared" si="5"/>
        <v>255</v>
      </c>
      <c r="J257" s="1" t="s">
        <v>825</v>
      </c>
      <c r="L257" s="1" t="s">
        <v>29</v>
      </c>
    </row>
    <row r="258" spans="2:12" ht="21.75" customHeight="1">
      <c r="B258" s="26">
        <v>39749</v>
      </c>
      <c r="C258" s="47" t="s">
        <v>826</v>
      </c>
      <c r="D258" s="25" t="s">
        <v>827</v>
      </c>
      <c r="E258" s="25" t="s">
        <v>828</v>
      </c>
      <c r="F258" s="25">
        <v>75</v>
      </c>
      <c r="G258" s="25" t="s">
        <v>99</v>
      </c>
      <c r="H258" s="25" t="s">
        <v>99</v>
      </c>
      <c r="I258" s="20">
        <f t="shared" si="5"/>
        <v>318.75</v>
      </c>
      <c r="J258" s="1" t="s">
        <v>829</v>
      </c>
      <c r="K258" s="1" t="s">
        <v>830</v>
      </c>
      <c r="L258" s="1" t="s">
        <v>21</v>
      </c>
    </row>
    <row r="259" spans="2:12" ht="21.75" customHeight="1">
      <c r="B259" s="26">
        <v>39750</v>
      </c>
      <c r="C259" s="28" t="s">
        <v>682</v>
      </c>
      <c r="D259" s="25" t="s">
        <v>683</v>
      </c>
      <c r="E259" s="25" t="s">
        <v>684</v>
      </c>
      <c r="F259" s="25">
        <v>120</v>
      </c>
      <c r="G259" s="25" t="s">
        <v>99</v>
      </c>
      <c r="H259" s="25" t="s">
        <v>99</v>
      </c>
      <c r="I259" s="20">
        <f t="shared" si="5"/>
        <v>510</v>
      </c>
      <c r="J259" s="1" t="s">
        <v>685</v>
      </c>
      <c r="K259" s="1" t="s">
        <v>686</v>
      </c>
      <c r="L259" s="1" t="s">
        <v>22</v>
      </c>
    </row>
    <row r="260" spans="1:12" ht="21.75" customHeight="1">
      <c r="A260" s="39">
        <v>24143</v>
      </c>
      <c r="B260" s="26">
        <v>39764</v>
      </c>
      <c r="C260" s="47" t="s">
        <v>850</v>
      </c>
      <c r="D260" s="25" t="s">
        <v>834</v>
      </c>
      <c r="E260" s="25" t="s">
        <v>443</v>
      </c>
      <c r="F260" s="25">
        <v>65</v>
      </c>
      <c r="G260" s="25" t="s">
        <v>99</v>
      </c>
      <c r="H260" s="25">
        <v>0</v>
      </c>
      <c r="I260" s="20">
        <f t="shared" si="5"/>
        <v>243.75</v>
      </c>
      <c r="J260" s="1" t="s">
        <v>835</v>
      </c>
      <c r="L260" s="1" t="s">
        <v>21</v>
      </c>
    </row>
    <row r="261" spans="1:12" ht="21.75" customHeight="1">
      <c r="A261" s="39">
        <v>24142</v>
      </c>
      <c r="B261" s="26">
        <v>39764</v>
      </c>
      <c r="C261" s="47" t="s">
        <v>836</v>
      </c>
      <c r="D261" s="25" t="s">
        <v>837</v>
      </c>
      <c r="E261" s="25" t="s">
        <v>838</v>
      </c>
      <c r="F261" s="25">
        <v>117</v>
      </c>
      <c r="G261" s="25" t="s">
        <v>99</v>
      </c>
      <c r="H261" s="25" t="s">
        <v>99</v>
      </c>
      <c r="I261" s="20">
        <f t="shared" si="5"/>
        <v>497.25</v>
      </c>
      <c r="J261" s="1" t="s">
        <v>839</v>
      </c>
      <c r="K261" s="1" t="s">
        <v>840</v>
      </c>
      <c r="L261" s="1" t="s">
        <v>21</v>
      </c>
    </row>
    <row r="262" spans="1:12" ht="21.75" customHeight="1">
      <c r="A262" s="39">
        <v>24142</v>
      </c>
      <c r="B262" s="26">
        <v>39764</v>
      </c>
      <c r="C262" s="47" t="s">
        <v>836</v>
      </c>
      <c r="D262" s="25" t="s">
        <v>837</v>
      </c>
      <c r="E262" s="25" t="s">
        <v>838</v>
      </c>
      <c r="F262" s="25">
        <v>12</v>
      </c>
      <c r="G262" s="25" t="s">
        <v>40</v>
      </c>
      <c r="H262" s="25" t="s">
        <v>99</v>
      </c>
      <c r="I262" s="20">
        <f t="shared" si="5"/>
        <v>51</v>
      </c>
      <c r="J262" s="1" t="s">
        <v>839</v>
      </c>
      <c r="K262" s="1" t="s">
        <v>840</v>
      </c>
      <c r="L262" s="1" t="s">
        <v>21</v>
      </c>
    </row>
    <row r="263" spans="2:12" ht="21.75" customHeight="1">
      <c r="B263" s="26">
        <v>39765</v>
      </c>
      <c r="C263" s="47" t="s">
        <v>841</v>
      </c>
      <c r="D263" s="25" t="s">
        <v>842</v>
      </c>
      <c r="E263" s="25" t="s">
        <v>843</v>
      </c>
      <c r="F263" s="25">
        <v>80</v>
      </c>
      <c r="G263" s="25" t="s">
        <v>99</v>
      </c>
      <c r="H263" s="25" t="s">
        <v>99</v>
      </c>
      <c r="I263" s="20">
        <f t="shared" si="5"/>
        <v>340</v>
      </c>
      <c r="J263" s="1" t="s">
        <v>844</v>
      </c>
      <c r="K263" s="1" t="s">
        <v>845</v>
      </c>
      <c r="L263" s="1" t="s">
        <v>21</v>
      </c>
    </row>
    <row r="264" spans="2:12" ht="21.75" customHeight="1">
      <c r="B264" s="26">
        <v>39766</v>
      </c>
      <c r="C264" s="47" t="s">
        <v>812</v>
      </c>
      <c r="D264" s="25" t="s">
        <v>813</v>
      </c>
      <c r="E264" s="25" t="s">
        <v>531</v>
      </c>
      <c r="F264" s="25">
        <v>72</v>
      </c>
      <c r="G264" s="25" t="s">
        <v>99</v>
      </c>
      <c r="H264" s="25" t="s">
        <v>99</v>
      </c>
      <c r="I264" s="20">
        <f t="shared" si="5"/>
        <v>306</v>
      </c>
      <c r="J264" s="1" t="s">
        <v>814</v>
      </c>
      <c r="L264" s="1" t="s">
        <v>25</v>
      </c>
    </row>
    <row r="265" spans="2:12" ht="21.75" customHeight="1">
      <c r="B265" s="26">
        <v>39767</v>
      </c>
      <c r="C265" s="46" t="s">
        <v>899</v>
      </c>
      <c r="D265" s="25" t="s">
        <v>847</v>
      </c>
      <c r="E265" s="25" t="s">
        <v>204</v>
      </c>
      <c r="F265" s="25">
        <v>167</v>
      </c>
      <c r="G265" s="25" t="s">
        <v>99</v>
      </c>
      <c r="H265" s="25" t="s">
        <v>99</v>
      </c>
      <c r="I265" s="20">
        <f t="shared" si="5"/>
        <v>709.75</v>
      </c>
      <c r="L265" s="1" t="s">
        <v>25</v>
      </c>
    </row>
    <row r="266" spans="1:14" ht="21.75" customHeight="1">
      <c r="A266" s="42">
        <v>24507</v>
      </c>
      <c r="B266" s="26">
        <v>39769</v>
      </c>
      <c r="C266" s="47" t="s">
        <v>849</v>
      </c>
      <c r="D266" s="25" t="s">
        <v>834</v>
      </c>
      <c r="E266" s="25" t="s">
        <v>443</v>
      </c>
      <c r="F266" s="25">
        <v>12</v>
      </c>
      <c r="G266" s="25" t="s">
        <v>480</v>
      </c>
      <c r="H266" s="25" t="s">
        <v>99</v>
      </c>
      <c r="I266" s="20">
        <v>90</v>
      </c>
      <c r="J266" s="1" t="s">
        <v>835</v>
      </c>
      <c r="L266" s="1" t="s">
        <v>21</v>
      </c>
      <c r="N266" s="1" t="s">
        <v>44</v>
      </c>
    </row>
    <row r="267" ht="21.75" customHeight="1">
      <c r="I267" s="41">
        <f>SUM(I254:I266)</f>
        <v>4762</v>
      </c>
    </row>
    <row r="268" spans="2:12" ht="15">
      <c r="B268" s="26">
        <v>39771</v>
      </c>
      <c r="C268" s="47" t="s">
        <v>859</v>
      </c>
      <c r="D268" s="25" t="s">
        <v>856</v>
      </c>
      <c r="E268" s="25" t="s">
        <v>363</v>
      </c>
      <c r="F268" s="25">
        <v>15</v>
      </c>
      <c r="G268" s="25" t="s">
        <v>99</v>
      </c>
      <c r="H268" s="25" t="s">
        <v>99</v>
      </c>
      <c r="I268" s="20">
        <f>(3.75+(INT(LEN(H268)/6))*0.5)*F268</f>
        <v>63.75</v>
      </c>
      <c r="J268" s="1" t="s">
        <v>857</v>
      </c>
      <c r="K268" s="1" t="s">
        <v>858</v>
      </c>
      <c r="L268" s="1" t="s">
        <v>21</v>
      </c>
    </row>
    <row r="269" spans="2:12" ht="51">
      <c r="B269" s="26">
        <v>39771</v>
      </c>
      <c r="C269" s="47" t="s">
        <v>859</v>
      </c>
      <c r="D269" s="25" t="s">
        <v>856</v>
      </c>
      <c r="E269" s="25" t="s">
        <v>363</v>
      </c>
      <c r="F269" s="25"/>
      <c r="G269" s="25" t="s">
        <v>1036</v>
      </c>
      <c r="H269" s="25"/>
      <c r="I269" s="4">
        <v>250</v>
      </c>
      <c r="L269" s="1" t="s">
        <v>21</v>
      </c>
    </row>
    <row r="270" spans="2:12" ht="25.5">
      <c r="B270" s="26">
        <v>39771</v>
      </c>
      <c r="C270" s="47" t="s">
        <v>860</v>
      </c>
      <c r="D270" s="25" t="s">
        <v>862</v>
      </c>
      <c r="E270" s="25" t="s">
        <v>393</v>
      </c>
      <c r="F270" s="25">
        <v>40</v>
      </c>
      <c r="G270" s="25" t="s">
        <v>99</v>
      </c>
      <c r="H270" s="25" t="s">
        <v>99</v>
      </c>
      <c r="I270" s="20">
        <f>(3.75+(INT(LEN(H270)/6))*0.5)*F270</f>
        <v>170</v>
      </c>
      <c r="J270" s="1" t="s">
        <v>861</v>
      </c>
      <c r="L270" s="1" t="s">
        <v>21</v>
      </c>
    </row>
    <row r="271" spans="1:12" ht="15">
      <c r="A271" s="1">
        <v>24700</v>
      </c>
      <c r="B271" s="26">
        <v>39771</v>
      </c>
      <c r="C271" s="47" t="s">
        <v>863</v>
      </c>
      <c r="D271" s="25" t="s">
        <v>864</v>
      </c>
      <c r="E271" s="25" t="s">
        <v>602</v>
      </c>
      <c r="F271" s="25">
        <v>133</v>
      </c>
      <c r="G271" s="25"/>
      <c r="H271" s="25"/>
      <c r="I271" s="20">
        <f>(3.75+(INT(LEN(H271)/6))*0.5)*F271</f>
        <v>498.75</v>
      </c>
      <c r="J271" s="1" t="s">
        <v>865</v>
      </c>
      <c r="K271" s="1" t="s">
        <v>866</v>
      </c>
      <c r="L271" s="1" t="s">
        <v>41</v>
      </c>
    </row>
    <row r="272" spans="2:12" ht="15">
      <c r="B272" s="26">
        <v>39772</v>
      </c>
      <c r="C272" s="47" t="s">
        <v>1034</v>
      </c>
      <c r="D272" s="25" t="s">
        <v>1037</v>
      </c>
      <c r="E272" s="25" t="s">
        <v>1038</v>
      </c>
      <c r="F272" s="25">
        <v>270</v>
      </c>
      <c r="G272" s="25" t="s">
        <v>957</v>
      </c>
      <c r="H272" s="25" t="s">
        <v>99</v>
      </c>
      <c r="I272" s="4">
        <f>2*270</f>
        <v>540</v>
      </c>
      <c r="L272" s="1" t="s">
        <v>25</v>
      </c>
    </row>
    <row r="273" spans="2:9" ht="15">
      <c r="B273" s="26">
        <v>39772</v>
      </c>
      <c r="C273" s="47" t="s">
        <v>1034</v>
      </c>
      <c r="D273" s="25"/>
      <c r="E273" s="25" t="s">
        <v>1035</v>
      </c>
      <c r="F273" s="25"/>
      <c r="G273" s="25"/>
      <c r="H273" s="25"/>
      <c r="I273" s="4">
        <v>30</v>
      </c>
    </row>
    <row r="274" spans="2:12" ht="15">
      <c r="B274" s="26">
        <v>39773</v>
      </c>
      <c r="C274" s="47" t="s">
        <v>888</v>
      </c>
      <c r="D274" s="25" t="s">
        <v>889</v>
      </c>
      <c r="E274" s="25" t="s">
        <v>890</v>
      </c>
      <c r="F274" s="25">
        <v>100</v>
      </c>
      <c r="G274" s="25" t="s">
        <v>99</v>
      </c>
      <c r="H274" s="25" t="s">
        <v>99</v>
      </c>
      <c r="I274" s="20">
        <f aca="true" t="shared" si="6" ref="I274:I283">(3.75+(INT(LEN(H274)/6))*0.5)*F274</f>
        <v>425</v>
      </c>
      <c r="L274" s="1" t="s">
        <v>25</v>
      </c>
    </row>
    <row r="275" spans="2:12" ht="15">
      <c r="B275" s="26">
        <v>39774</v>
      </c>
      <c r="C275" s="47" t="s">
        <v>870</v>
      </c>
      <c r="D275" s="25" t="s">
        <v>871</v>
      </c>
      <c r="E275" s="25" t="s">
        <v>518</v>
      </c>
      <c r="F275" s="25">
        <v>40</v>
      </c>
      <c r="G275" s="25" t="s">
        <v>99</v>
      </c>
      <c r="H275" s="25" t="s">
        <v>99</v>
      </c>
      <c r="I275" s="20">
        <f t="shared" si="6"/>
        <v>170</v>
      </c>
      <c r="J275" s="1" t="s">
        <v>872</v>
      </c>
      <c r="L275" s="1" t="s">
        <v>21</v>
      </c>
    </row>
    <row r="276" spans="2:12" ht="15">
      <c r="B276" s="26">
        <v>39772</v>
      </c>
      <c r="C276" s="47" t="s">
        <v>876</v>
      </c>
      <c r="D276" s="25" t="s">
        <v>877</v>
      </c>
      <c r="E276" s="25" t="s">
        <v>354</v>
      </c>
      <c r="F276" s="25">
        <v>54</v>
      </c>
      <c r="G276" s="25" t="s">
        <v>99</v>
      </c>
      <c r="H276" s="25" t="s">
        <v>99</v>
      </c>
      <c r="I276" s="20">
        <f t="shared" si="6"/>
        <v>229.5</v>
      </c>
      <c r="J276" s="1" t="s">
        <v>878</v>
      </c>
      <c r="L276" s="1" t="s">
        <v>21</v>
      </c>
    </row>
    <row r="277" spans="2:12" ht="15">
      <c r="B277" s="26">
        <v>39774</v>
      </c>
      <c r="C277" s="47" t="s">
        <v>867</v>
      </c>
      <c r="D277" s="25" t="s">
        <v>868</v>
      </c>
      <c r="E277" s="25" t="s">
        <v>649</v>
      </c>
      <c r="F277" s="25">
        <v>105</v>
      </c>
      <c r="G277" s="25" t="s">
        <v>99</v>
      </c>
      <c r="H277" s="25" t="s">
        <v>99</v>
      </c>
      <c r="I277" s="20">
        <f t="shared" si="6"/>
        <v>446.25</v>
      </c>
      <c r="J277" s="44" t="s">
        <v>879</v>
      </c>
      <c r="K277" s="1" t="s">
        <v>869</v>
      </c>
      <c r="L277" s="1" t="s">
        <v>29</v>
      </c>
    </row>
    <row r="278" spans="2:10" ht="15">
      <c r="B278" s="26">
        <v>39774</v>
      </c>
      <c r="C278" s="25" t="s">
        <v>875</v>
      </c>
      <c r="D278" s="47" t="s">
        <v>873</v>
      </c>
      <c r="E278" s="25" t="s">
        <v>389</v>
      </c>
      <c r="F278" s="25">
        <v>50</v>
      </c>
      <c r="G278" s="25" t="s">
        <v>99</v>
      </c>
      <c r="H278" s="25" t="s">
        <v>99</v>
      </c>
      <c r="I278" s="20">
        <f t="shared" si="6"/>
        <v>212.5</v>
      </c>
      <c r="J278" s="1" t="s">
        <v>874</v>
      </c>
    </row>
    <row r="279" spans="2:12" ht="15">
      <c r="B279" s="26">
        <v>39776</v>
      </c>
      <c r="C279" s="47" t="s">
        <v>880</v>
      </c>
      <c r="D279" s="25" t="s">
        <v>881</v>
      </c>
      <c r="E279" s="25" t="s">
        <v>653</v>
      </c>
      <c r="F279" s="25">
        <v>136</v>
      </c>
      <c r="G279" s="25" t="s">
        <v>99</v>
      </c>
      <c r="H279" s="25" t="s">
        <v>99</v>
      </c>
      <c r="I279" s="20">
        <f t="shared" si="6"/>
        <v>578</v>
      </c>
      <c r="J279" s="1" t="s">
        <v>882</v>
      </c>
      <c r="K279" s="1" t="s">
        <v>883</v>
      </c>
      <c r="L279" s="1" t="s">
        <v>22</v>
      </c>
    </row>
    <row r="280" spans="2:12" ht="15">
      <c r="B280" s="26">
        <v>39776</v>
      </c>
      <c r="C280" s="47" t="s">
        <v>891</v>
      </c>
      <c r="D280" s="25" t="s">
        <v>892</v>
      </c>
      <c r="E280" s="25" t="s">
        <v>893</v>
      </c>
      <c r="F280" s="25">
        <v>75</v>
      </c>
      <c r="G280" s="25" t="s">
        <v>99</v>
      </c>
      <c r="H280" s="25" t="s">
        <v>99</v>
      </c>
      <c r="I280" s="20">
        <f t="shared" si="6"/>
        <v>318.75</v>
      </c>
      <c r="J280" s="1" t="s">
        <v>894</v>
      </c>
      <c r="L280" s="1" t="s">
        <v>25</v>
      </c>
    </row>
    <row r="281" spans="2:12" ht="15">
      <c r="B281" s="26">
        <v>39776</v>
      </c>
      <c r="C281" s="47" t="s">
        <v>895</v>
      </c>
      <c r="D281" s="25" t="s">
        <v>896</v>
      </c>
      <c r="E281" s="25" t="s">
        <v>897</v>
      </c>
      <c r="F281" s="25">
        <v>21</v>
      </c>
      <c r="G281" s="25" t="s">
        <v>99</v>
      </c>
      <c r="H281" s="25" t="s">
        <v>99</v>
      </c>
      <c r="I281" s="20">
        <f t="shared" si="6"/>
        <v>89.25</v>
      </c>
      <c r="J281" s="1" t="s">
        <v>898</v>
      </c>
      <c r="L281" s="1" t="s">
        <v>25</v>
      </c>
    </row>
    <row r="282" spans="1:10" ht="15">
      <c r="A282" s="42">
        <v>24621</v>
      </c>
      <c r="B282" s="26">
        <v>39777</v>
      </c>
      <c r="C282" s="47" t="s">
        <v>884</v>
      </c>
      <c r="D282" s="25" t="s">
        <v>885</v>
      </c>
      <c r="E282" s="25" t="s">
        <v>886</v>
      </c>
      <c r="F282" s="25">
        <f>95+75</f>
        <v>170</v>
      </c>
      <c r="G282" s="25" t="s">
        <v>99</v>
      </c>
      <c r="H282" s="25" t="s">
        <v>99</v>
      </c>
      <c r="I282" s="20">
        <f>4*170</f>
        <v>680</v>
      </c>
      <c r="J282" s="1" t="s">
        <v>887</v>
      </c>
    </row>
    <row r="283" spans="2:12" ht="15">
      <c r="B283" s="26">
        <v>39777</v>
      </c>
      <c r="C283" s="47" t="s">
        <v>904</v>
      </c>
      <c r="D283" s="25" t="s">
        <v>905</v>
      </c>
      <c r="E283" s="25" t="s">
        <v>906</v>
      </c>
      <c r="F283" s="25">
        <v>70</v>
      </c>
      <c r="G283" s="25" t="s">
        <v>99</v>
      </c>
      <c r="H283" s="25" t="s">
        <v>99</v>
      </c>
      <c r="I283" s="20">
        <f t="shared" si="6"/>
        <v>297.5</v>
      </c>
      <c r="J283" s="1" t="s">
        <v>907</v>
      </c>
      <c r="K283" s="1" t="s">
        <v>908</v>
      </c>
      <c r="L283" s="1" t="s">
        <v>25</v>
      </c>
    </row>
    <row r="284" spans="2:9" ht="15">
      <c r="B284" s="8"/>
      <c r="C284" s="39"/>
      <c r="I284" s="41">
        <f>SUM(I268:I283)</f>
        <v>4999.25</v>
      </c>
    </row>
    <row r="285" spans="2:9" ht="15">
      <c r="B285" s="8">
        <v>39766</v>
      </c>
      <c r="C285" s="39"/>
      <c r="I285" s="41"/>
    </row>
    <row r="286" spans="2:12" ht="21.75" customHeight="1">
      <c r="B286" s="26">
        <v>39784</v>
      </c>
      <c r="C286" s="47" t="s">
        <v>900</v>
      </c>
      <c r="D286" s="25" t="s">
        <v>901</v>
      </c>
      <c r="E286" s="25" t="s">
        <v>71</v>
      </c>
      <c r="F286" s="25">
        <v>145</v>
      </c>
      <c r="G286" s="25" t="s">
        <v>99</v>
      </c>
      <c r="H286" s="25" t="s">
        <v>99</v>
      </c>
      <c r="I286" s="20">
        <f>4*F286</f>
        <v>580</v>
      </c>
      <c r="J286" s="1" t="s">
        <v>902</v>
      </c>
      <c r="L286" s="1" t="s">
        <v>22</v>
      </c>
    </row>
    <row r="287" spans="2:12" ht="21.75" customHeight="1">
      <c r="B287" s="26">
        <v>39784</v>
      </c>
      <c r="C287" s="47" t="s">
        <v>688</v>
      </c>
      <c r="D287" s="25" t="s">
        <v>903</v>
      </c>
      <c r="E287" s="25" t="s">
        <v>363</v>
      </c>
      <c r="F287" s="25">
        <f>51+74</f>
        <v>125</v>
      </c>
      <c r="G287" s="25" t="s">
        <v>99</v>
      </c>
      <c r="H287" s="25" t="s">
        <v>99</v>
      </c>
      <c r="I287" s="20">
        <f aca="true" t="shared" si="7" ref="I287:I301">(3.75+(INT(LEN(H287)/6))*0.5)*F287</f>
        <v>531.25</v>
      </c>
      <c r="J287" s="1" t="s">
        <v>690</v>
      </c>
      <c r="L287" s="1" t="s">
        <v>41</v>
      </c>
    </row>
    <row r="288" spans="2:12" ht="21.75" customHeight="1">
      <c r="B288" s="26">
        <v>39786</v>
      </c>
      <c r="C288" s="47" t="s">
        <v>910</v>
      </c>
      <c r="D288" s="25" t="s">
        <v>911</v>
      </c>
      <c r="E288" s="25" t="s">
        <v>802</v>
      </c>
      <c r="F288" s="25">
        <v>185</v>
      </c>
      <c r="G288" s="25" t="s">
        <v>99</v>
      </c>
      <c r="H288" s="25" t="s">
        <v>99</v>
      </c>
      <c r="I288" s="20">
        <f>4*F288</f>
        <v>740</v>
      </c>
      <c r="J288" s="1" t="s">
        <v>912</v>
      </c>
      <c r="K288" s="1" t="s">
        <v>913</v>
      </c>
      <c r="L288" s="1" t="s">
        <v>22</v>
      </c>
    </row>
    <row r="289" spans="2:12" ht="21.75" customHeight="1">
      <c r="B289" s="26">
        <v>39786</v>
      </c>
      <c r="C289" s="47" t="s">
        <v>914</v>
      </c>
      <c r="D289" s="25" t="s">
        <v>915</v>
      </c>
      <c r="E289" s="25" t="s">
        <v>916</v>
      </c>
      <c r="F289" s="25">
        <v>55</v>
      </c>
      <c r="G289" s="25" t="s">
        <v>99</v>
      </c>
      <c r="H289" s="25" t="s">
        <v>99</v>
      </c>
      <c r="I289" s="20">
        <f t="shared" si="7"/>
        <v>233.75</v>
      </c>
      <c r="J289" s="1" t="s">
        <v>917</v>
      </c>
      <c r="K289" s="1" t="s">
        <v>918</v>
      </c>
      <c r="L289" s="1" t="s">
        <v>25</v>
      </c>
    </row>
    <row r="290" spans="2:12" ht="21.75" customHeight="1">
      <c r="B290" s="26">
        <v>39786</v>
      </c>
      <c r="C290" s="47" t="s">
        <v>914</v>
      </c>
      <c r="D290" s="25" t="s">
        <v>915</v>
      </c>
      <c r="E290" s="25" t="s">
        <v>916</v>
      </c>
      <c r="F290" s="25">
        <v>20</v>
      </c>
      <c r="G290" s="25" t="s">
        <v>919</v>
      </c>
      <c r="H290" s="25" t="s">
        <v>99</v>
      </c>
      <c r="I290" s="20">
        <f t="shared" si="7"/>
        <v>85</v>
      </c>
      <c r="J290" s="1" t="s">
        <v>917</v>
      </c>
      <c r="K290" s="1" t="s">
        <v>918</v>
      </c>
      <c r="L290" s="1" t="s">
        <v>25</v>
      </c>
    </row>
    <row r="291" spans="1:12" ht="21.75" customHeight="1">
      <c r="A291" s="1">
        <v>264322</v>
      </c>
      <c r="B291" s="26">
        <v>39786</v>
      </c>
      <c r="C291" s="47" t="s">
        <v>923</v>
      </c>
      <c r="D291" s="25" t="s">
        <v>920</v>
      </c>
      <c r="E291" s="25" t="s">
        <v>921</v>
      </c>
      <c r="F291" s="25">
        <v>850</v>
      </c>
      <c r="G291" s="25" t="s">
        <v>57</v>
      </c>
      <c r="H291" s="25"/>
      <c r="I291" s="20">
        <f>2*F291</f>
        <v>1700</v>
      </c>
      <c r="J291" s="1" t="s">
        <v>922</v>
      </c>
      <c r="K291" s="1" t="s">
        <v>359</v>
      </c>
      <c r="L291" s="1" t="s">
        <v>25</v>
      </c>
    </row>
    <row r="292" spans="1:12" ht="21.75" customHeight="1">
      <c r="A292" s="1">
        <v>25558</v>
      </c>
      <c r="B292" s="26">
        <v>39786</v>
      </c>
      <c r="C292" s="47" t="s">
        <v>923</v>
      </c>
      <c r="D292" s="25" t="s">
        <v>920</v>
      </c>
      <c r="E292" s="25" t="s">
        <v>921</v>
      </c>
      <c r="F292" s="25">
        <v>108</v>
      </c>
      <c r="G292" s="25" t="s">
        <v>99</v>
      </c>
      <c r="H292" s="25" t="s">
        <v>99</v>
      </c>
      <c r="I292" s="20">
        <f t="shared" si="7"/>
        <v>459</v>
      </c>
      <c r="J292" s="1" t="s">
        <v>922</v>
      </c>
      <c r="K292" s="1" t="s">
        <v>359</v>
      </c>
      <c r="L292" s="1" t="s">
        <v>25</v>
      </c>
    </row>
    <row r="293" spans="1:12" ht="21.75" customHeight="1">
      <c r="A293" s="1">
        <v>25561</v>
      </c>
      <c r="B293" s="26">
        <v>39786</v>
      </c>
      <c r="C293" s="47" t="s">
        <v>924</v>
      </c>
      <c r="D293" s="25" t="s">
        <v>925</v>
      </c>
      <c r="E293" s="25" t="s">
        <v>926</v>
      </c>
      <c r="F293" s="25">
        <v>310</v>
      </c>
      <c r="G293" s="25" t="s">
        <v>99</v>
      </c>
      <c r="H293" s="25" t="s">
        <v>99</v>
      </c>
      <c r="I293" s="20">
        <f>4*F293</f>
        <v>1240</v>
      </c>
      <c r="J293" s="1" t="s">
        <v>927</v>
      </c>
      <c r="L293" s="1" t="s">
        <v>21</v>
      </c>
    </row>
    <row r="294" spans="2:12" ht="21.75" customHeight="1">
      <c r="B294" s="26">
        <v>39787</v>
      </c>
      <c r="C294" s="47" t="s">
        <v>928</v>
      </c>
      <c r="D294" s="25" t="s">
        <v>929</v>
      </c>
      <c r="E294" s="25" t="s">
        <v>304</v>
      </c>
      <c r="F294" s="25">
        <v>98</v>
      </c>
      <c r="G294" s="25" t="s">
        <v>99</v>
      </c>
      <c r="H294" s="25" t="s">
        <v>99</v>
      </c>
      <c r="I294" s="20">
        <f t="shared" si="7"/>
        <v>416.5</v>
      </c>
      <c r="J294" s="1" t="s">
        <v>930</v>
      </c>
      <c r="L294" s="1" t="s">
        <v>15</v>
      </c>
    </row>
    <row r="295" spans="2:12" ht="21.75" customHeight="1">
      <c r="B295" s="26">
        <v>39790</v>
      </c>
      <c r="C295" s="47" t="s">
        <v>851</v>
      </c>
      <c r="D295" s="25" t="s">
        <v>852</v>
      </c>
      <c r="E295" s="25" t="s">
        <v>853</v>
      </c>
      <c r="F295" s="25">
        <v>140</v>
      </c>
      <c r="G295" s="25" t="s">
        <v>99</v>
      </c>
      <c r="H295" s="25" t="s">
        <v>99</v>
      </c>
      <c r="I295" s="20">
        <f t="shared" si="7"/>
        <v>595</v>
      </c>
      <c r="J295" s="1" t="s">
        <v>854</v>
      </c>
      <c r="K295" s="1" t="s">
        <v>855</v>
      </c>
      <c r="L295" s="1" t="s">
        <v>21</v>
      </c>
    </row>
    <row r="296" spans="2:12" ht="21.75" customHeight="1">
      <c r="B296" s="26">
        <v>39791</v>
      </c>
      <c r="C296" s="47" t="s">
        <v>944</v>
      </c>
      <c r="D296" s="25" t="s">
        <v>945</v>
      </c>
      <c r="E296" s="25" t="s">
        <v>946</v>
      </c>
      <c r="F296" s="25">
        <v>50</v>
      </c>
      <c r="G296" s="25" t="s">
        <v>99</v>
      </c>
      <c r="H296" s="25" t="s">
        <v>99</v>
      </c>
      <c r="I296" s="20">
        <f t="shared" si="7"/>
        <v>212.5</v>
      </c>
      <c r="J296" s="1" t="s">
        <v>947</v>
      </c>
      <c r="K296" s="1" t="s">
        <v>948</v>
      </c>
      <c r="L296" s="1" t="s">
        <v>21</v>
      </c>
    </row>
    <row r="297" spans="2:12" ht="21.75" customHeight="1">
      <c r="B297" s="26">
        <v>39792</v>
      </c>
      <c r="C297" s="47" t="s">
        <v>954</v>
      </c>
      <c r="D297" s="25" t="s">
        <v>955</v>
      </c>
      <c r="E297" s="25" t="s">
        <v>195</v>
      </c>
      <c r="F297" s="25">
        <v>40</v>
      </c>
      <c r="G297" s="25" t="s">
        <v>99</v>
      </c>
      <c r="H297" s="25" t="s">
        <v>99</v>
      </c>
      <c r="I297" s="20">
        <f t="shared" si="7"/>
        <v>170</v>
      </c>
      <c r="K297" s="1" t="s">
        <v>956</v>
      </c>
      <c r="L297" s="1" t="s">
        <v>25</v>
      </c>
    </row>
    <row r="298" spans="2:9" ht="21.75" customHeight="1">
      <c r="B298" s="26"/>
      <c r="C298" s="47"/>
      <c r="D298" s="25"/>
      <c r="E298" s="25"/>
      <c r="F298" s="25"/>
      <c r="G298" s="25"/>
      <c r="H298" s="25"/>
      <c r="I298" s="20">
        <f>SUM(I286:I297)</f>
        <v>6963</v>
      </c>
    </row>
    <row r="299" spans="1:10" ht="21.75" customHeight="1">
      <c r="A299" s="34"/>
      <c r="B299" s="49">
        <v>39794</v>
      </c>
      <c r="C299" s="50" t="s">
        <v>931</v>
      </c>
      <c r="D299" s="34" t="s">
        <v>932</v>
      </c>
      <c r="E299" s="34" t="s">
        <v>933</v>
      </c>
      <c r="F299" s="34">
        <v>95</v>
      </c>
      <c r="G299" s="34" t="s">
        <v>99</v>
      </c>
      <c r="H299" s="34" t="s">
        <v>99</v>
      </c>
      <c r="I299" s="45">
        <f t="shared" si="7"/>
        <v>403.75</v>
      </c>
      <c r="J299" s="34" t="s">
        <v>934</v>
      </c>
    </row>
    <row r="300" spans="1:12" ht="21.75" customHeight="1">
      <c r="A300" s="34"/>
      <c r="B300" s="49">
        <v>39794</v>
      </c>
      <c r="C300" s="50" t="s">
        <v>931</v>
      </c>
      <c r="D300" s="34" t="s">
        <v>932</v>
      </c>
      <c r="E300" s="34" t="s">
        <v>933</v>
      </c>
      <c r="F300" s="34">
        <v>560</v>
      </c>
      <c r="G300" s="34" t="s">
        <v>57</v>
      </c>
      <c r="H300" s="34" t="s">
        <v>99</v>
      </c>
      <c r="I300" s="45">
        <f>2*F300</f>
        <v>1120</v>
      </c>
      <c r="J300" s="34" t="s">
        <v>934</v>
      </c>
      <c r="L300" s="1" t="s">
        <v>41</v>
      </c>
    </row>
    <row r="301" spans="1:12" ht="21.75" customHeight="1">
      <c r="A301" s="34"/>
      <c r="B301" s="49">
        <v>39794</v>
      </c>
      <c r="C301" s="50" t="s">
        <v>949</v>
      </c>
      <c r="D301" s="34" t="s">
        <v>950</v>
      </c>
      <c r="E301" s="34" t="s">
        <v>951</v>
      </c>
      <c r="F301" s="34">
        <v>118</v>
      </c>
      <c r="G301" s="34" t="s">
        <v>99</v>
      </c>
      <c r="H301" s="34" t="s">
        <v>99</v>
      </c>
      <c r="I301" s="45">
        <f t="shared" si="7"/>
        <v>501.5</v>
      </c>
      <c r="J301" s="34" t="s">
        <v>952</v>
      </c>
      <c r="K301" s="1" t="s">
        <v>953</v>
      </c>
      <c r="L301" s="1" t="s">
        <v>41</v>
      </c>
    </row>
    <row r="302" spans="2:9" ht="15">
      <c r="B302" s="8"/>
      <c r="C302" s="39"/>
      <c r="I302" s="41"/>
    </row>
    <row r="304" spans="2:12" ht="15">
      <c r="B304" s="8">
        <v>39795</v>
      </c>
      <c r="C304" s="39" t="s">
        <v>935</v>
      </c>
      <c r="D304" s="1" t="s">
        <v>936</v>
      </c>
      <c r="E304" s="1" t="s">
        <v>937</v>
      </c>
      <c r="F304" s="1">
        <v>103</v>
      </c>
      <c r="G304" s="1" t="s">
        <v>99</v>
      </c>
      <c r="H304" s="1" t="s">
        <v>99</v>
      </c>
      <c r="J304" s="1" t="s">
        <v>938</v>
      </c>
      <c r="K304" s="1" t="s">
        <v>939</v>
      </c>
      <c r="L304" s="1" t="s">
        <v>41</v>
      </c>
    </row>
    <row r="305" spans="1:12" ht="14.25">
      <c r="A305" s="37">
        <v>22103</v>
      </c>
      <c r="B305" s="8">
        <v>39795</v>
      </c>
      <c r="C305" s="2" t="s">
        <v>776</v>
      </c>
      <c r="D305" s="1" t="s">
        <v>765</v>
      </c>
      <c r="E305" s="1" t="s">
        <v>649</v>
      </c>
      <c r="F305" s="1">
        <v>65</v>
      </c>
      <c r="G305" s="1" t="s">
        <v>99</v>
      </c>
      <c r="H305" s="1" t="s">
        <v>99</v>
      </c>
      <c r="J305" s="1" t="s">
        <v>766</v>
      </c>
      <c r="L305" s="1" t="s">
        <v>41</v>
      </c>
    </row>
    <row r="306" spans="2:12" ht="15">
      <c r="B306" s="8">
        <v>39797</v>
      </c>
      <c r="C306" s="39" t="s">
        <v>958</v>
      </c>
      <c r="D306" s="1" t="s">
        <v>959</v>
      </c>
      <c r="E306" s="1" t="s">
        <v>960</v>
      </c>
      <c r="F306" s="1">
        <v>153</v>
      </c>
      <c r="G306" s="1" t="s">
        <v>99</v>
      </c>
      <c r="L306" s="1" t="s">
        <v>22</v>
      </c>
    </row>
    <row r="307" spans="2:12" ht="15">
      <c r="B307" s="8">
        <v>39797</v>
      </c>
      <c r="C307" s="39" t="s">
        <v>961</v>
      </c>
      <c r="D307" s="1" t="s">
        <v>962</v>
      </c>
      <c r="E307" s="1" t="s">
        <v>963</v>
      </c>
      <c r="F307" s="1">
        <v>54</v>
      </c>
      <c r="G307" s="1" t="s">
        <v>99</v>
      </c>
      <c r="J307" s="1" t="s">
        <v>964</v>
      </c>
      <c r="L307" s="1" t="s">
        <v>29</v>
      </c>
    </row>
    <row r="308" spans="2:12" ht="15">
      <c r="B308" s="8">
        <v>39797</v>
      </c>
      <c r="C308" s="39" t="s">
        <v>965</v>
      </c>
      <c r="D308" s="1" t="s">
        <v>966</v>
      </c>
      <c r="E308" s="1" t="s">
        <v>443</v>
      </c>
      <c r="F308" s="1">
        <v>27</v>
      </c>
      <c r="G308" s="1" t="s">
        <v>99</v>
      </c>
      <c r="J308" s="1" t="s">
        <v>967</v>
      </c>
      <c r="L308" s="1" t="s">
        <v>25</v>
      </c>
    </row>
    <row r="309" spans="2:12" ht="15">
      <c r="B309" s="8">
        <v>39797</v>
      </c>
      <c r="C309" s="39" t="s">
        <v>968</v>
      </c>
      <c r="D309" s="1" t="s">
        <v>969</v>
      </c>
      <c r="E309" s="1" t="s">
        <v>970</v>
      </c>
      <c r="F309" s="1">
        <v>49</v>
      </c>
      <c r="G309" s="1" t="s">
        <v>99</v>
      </c>
      <c r="J309" s="1" t="s">
        <v>971</v>
      </c>
      <c r="L309" s="1" t="s">
        <v>29</v>
      </c>
    </row>
    <row r="310" spans="1:12" ht="15">
      <c r="A310" s="1">
        <v>26236</v>
      </c>
      <c r="B310" s="8">
        <v>39798</v>
      </c>
      <c r="C310" s="39" t="s">
        <v>972</v>
      </c>
      <c r="D310" s="1" t="s">
        <v>973</v>
      </c>
      <c r="E310" s="1" t="s">
        <v>204</v>
      </c>
      <c r="F310" s="1">
        <v>53</v>
      </c>
      <c r="G310" s="1" t="s">
        <v>99</v>
      </c>
      <c r="I310" s="21" t="s">
        <v>975</v>
      </c>
      <c r="J310" s="1" t="s">
        <v>974</v>
      </c>
      <c r="L310" s="1" t="s">
        <v>41</v>
      </c>
    </row>
    <row r="311" spans="2:12" ht="15">
      <c r="B311" s="8">
        <v>39798</v>
      </c>
      <c r="C311" s="39" t="s">
        <v>965</v>
      </c>
      <c r="D311" s="1" t="s">
        <v>966</v>
      </c>
      <c r="E311" s="1" t="s">
        <v>443</v>
      </c>
      <c r="F311" s="1">
        <v>540</v>
      </c>
      <c r="G311" s="1" t="s">
        <v>132</v>
      </c>
      <c r="L311" s="1" t="s">
        <v>25</v>
      </c>
    </row>
    <row r="312" spans="2:7" ht="15">
      <c r="B312" s="8">
        <v>39799</v>
      </c>
      <c r="C312" s="39" t="s">
        <v>1042</v>
      </c>
      <c r="E312" s="1" t="s">
        <v>1043</v>
      </c>
      <c r="F312" s="1">
        <f>25*23.15</f>
        <v>578.75</v>
      </c>
      <c r="G312" s="1" t="s">
        <v>57</v>
      </c>
    </row>
    <row r="313" spans="1:12" ht="15">
      <c r="A313" s="39">
        <v>26317</v>
      </c>
      <c r="B313" s="8">
        <v>39799</v>
      </c>
      <c r="C313" s="39" t="s">
        <v>980</v>
      </c>
      <c r="D313" s="1" t="s">
        <v>976</v>
      </c>
      <c r="E313" s="1" t="s">
        <v>977</v>
      </c>
      <c r="F313" s="1">
        <v>195</v>
      </c>
      <c r="G313" s="1" t="s">
        <v>99</v>
      </c>
      <c r="J313" s="1" t="s">
        <v>978</v>
      </c>
      <c r="K313" s="1" t="s">
        <v>979</v>
      </c>
      <c r="L313" s="1" t="s">
        <v>41</v>
      </c>
    </row>
    <row r="314" spans="1:7" ht="25.5">
      <c r="A314" s="39"/>
      <c r="B314" s="8"/>
      <c r="C314" s="39"/>
      <c r="G314" s="1" t="s">
        <v>1044</v>
      </c>
    </row>
    <row r="315" spans="1:11" ht="15">
      <c r="A315" s="39">
        <v>26318</v>
      </c>
      <c r="B315" s="8">
        <v>39799</v>
      </c>
      <c r="C315" s="39" t="s">
        <v>981</v>
      </c>
      <c r="D315" s="1" t="s">
        <v>982</v>
      </c>
      <c r="E315" s="1" t="s">
        <v>782</v>
      </c>
      <c r="F315" s="1">
        <f>27+28</f>
        <v>55</v>
      </c>
      <c r="G315" s="1" t="s">
        <v>99</v>
      </c>
      <c r="I315" s="21" t="s">
        <v>284</v>
      </c>
      <c r="J315" s="1" t="s">
        <v>983</v>
      </c>
      <c r="K315" s="1" t="s">
        <v>984</v>
      </c>
    </row>
    <row r="316" spans="1:3" ht="15">
      <c r="A316" s="39"/>
      <c r="B316" s="8"/>
      <c r="C316" s="39"/>
    </row>
    <row r="317" spans="2:12" ht="15">
      <c r="B317" s="8">
        <v>39801</v>
      </c>
      <c r="C317" s="39" t="s">
        <v>1000</v>
      </c>
      <c r="D317" s="1" t="s">
        <v>1001</v>
      </c>
      <c r="E317" s="1" t="s">
        <v>1002</v>
      </c>
      <c r="F317" s="1">
        <v>40</v>
      </c>
      <c r="G317" s="1" t="s">
        <v>99</v>
      </c>
      <c r="H317" s="1" t="s">
        <v>99</v>
      </c>
      <c r="J317" s="1" t="s">
        <v>1003</v>
      </c>
      <c r="L317" s="1" t="s">
        <v>41</v>
      </c>
    </row>
    <row r="318" spans="2:12" ht="15">
      <c r="B318" s="8">
        <v>39801</v>
      </c>
      <c r="C318" s="39" t="s">
        <v>997</v>
      </c>
      <c r="D318" s="1" t="s">
        <v>998</v>
      </c>
      <c r="E318" s="1" t="s">
        <v>753</v>
      </c>
      <c r="F318" s="1">
        <v>74</v>
      </c>
      <c r="G318" s="1" t="s">
        <v>99</v>
      </c>
      <c r="H318" s="1" t="s">
        <v>99</v>
      </c>
      <c r="J318" s="1" t="s">
        <v>999</v>
      </c>
      <c r="L318" s="1" t="s">
        <v>41</v>
      </c>
    </row>
    <row r="319" spans="2:12" ht="15">
      <c r="B319" s="8">
        <v>39801</v>
      </c>
      <c r="C319" s="39" t="s">
        <v>989</v>
      </c>
      <c r="D319" s="1" t="s">
        <v>990</v>
      </c>
      <c r="E319" s="1" t="s">
        <v>991</v>
      </c>
      <c r="F319" s="1">
        <v>40</v>
      </c>
      <c r="G319" s="1" t="s">
        <v>99</v>
      </c>
      <c r="J319" s="1" t="s">
        <v>992</v>
      </c>
      <c r="K319" s="1" t="s">
        <v>993</v>
      </c>
      <c r="L319" s="1" t="s">
        <v>25</v>
      </c>
    </row>
    <row r="320" spans="2:12" ht="15">
      <c r="B320" s="8">
        <v>39802</v>
      </c>
      <c r="C320" s="39" t="s">
        <v>985</v>
      </c>
      <c r="D320" s="1" t="s">
        <v>986</v>
      </c>
      <c r="E320" s="1" t="s">
        <v>916</v>
      </c>
      <c r="F320" s="1">
        <v>82</v>
      </c>
      <c r="G320" s="1" t="s">
        <v>99</v>
      </c>
      <c r="J320" s="1" t="s">
        <v>987</v>
      </c>
      <c r="K320" s="1" t="s">
        <v>988</v>
      </c>
      <c r="L320" s="1" t="s">
        <v>41</v>
      </c>
    </row>
    <row r="321" spans="1:12" ht="15">
      <c r="A321" s="42">
        <v>26233</v>
      </c>
      <c r="B321" s="8">
        <v>39802</v>
      </c>
      <c r="C321" s="39" t="s">
        <v>940</v>
      </c>
      <c r="D321" s="1" t="s">
        <v>941</v>
      </c>
      <c r="E321" s="1" t="s">
        <v>942</v>
      </c>
      <c r="F321" s="1">
        <v>123</v>
      </c>
      <c r="G321" s="1" t="s">
        <v>99</v>
      </c>
      <c r="H321" s="1" t="s">
        <v>99</v>
      </c>
      <c r="J321" s="1" t="s">
        <v>943</v>
      </c>
      <c r="L321" s="1" t="s">
        <v>41</v>
      </c>
    </row>
    <row r="322" spans="1:12" ht="15">
      <c r="A322" s="42">
        <v>26234</v>
      </c>
      <c r="B322" s="8">
        <v>39802</v>
      </c>
      <c r="C322" s="39" t="s">
        <v>994</v>
      </c>
      <c r="D322" s="1" t="s">
        <v>995</v>
      </c>
      <c r="E322" s="1" t="s">
        <v>518</v>
      </c>
      <c r="F322" s="1">
        <f>48+32</f>
        <v>80</v>
      </c>
      <c r="G322" s="1" t="s">
        <v>99</v>
      </c>
      <c r="J322" s="1" t="s">
        <v>996</v>
      </c>
      <c r="L322" s="1" t="s">
        <v>25</v>
      </c>
    </row>
    <row r="323" spans="2:12" ht="15">
      <c r="B323" s="8">
        <v>39804</v>
      </c>
      <c r="C323" s="39" t="s">
        <v>1020</v>
      </c>
      <c r="D323" s="1" t="s">
        <v>1021</v>
      </c>
      <c r="E323" s="1" t="s">
        <v>62</v>
      </c>
      <c r="F323" s="1">
        <v>110</v>
      </c>
      <c r="G323" s="1" t="s">
        <v>99</v>
      </c>
      <c r="H323" s="1">
        <v>0</v>
      </c>
      <c r="J323" s="1" t="s">
        <v>1028</v>
      </c>
      <c r="L323" s="1" t="s">
        <v>21</v>
      </c>
    </row>
    <row r="324" spans="2:12" ht="15">
      <c r="B324" s="8">
        <v>39804</v>
      </c>
      <c r="C324" s="39" t="s">
        <v>1022</v>
      </c>
      <c r="D324" s="1" t="s">
        <v>1023</v>
      </c>
      <c r="E324" s="1" t="s">
        <v>111</v>
      </c>
      <c r="F324" s="1">
        <v>20</v>
      </c>
      <c r="G324" s="1" t="s">
        <v>99</v>
      </c>
      <c r="H324" s="1" t="s">
        <v>99</v>
      </c>
      <c r="J324" s="1" t="s">
        <v>1029</v>
      </c>
      <c r="L324" s="1" t="s">
        <v>21</v>
      </c>
    </row>
    <row r="325" spans="2:10" ht="25.5">
      <c r="B325" s="8">
        <v>39804</v>
      </c>
      <c r="C325" s="39" t="s">
        <v>1024</v>
      </c>
      <c r="D325" s="1" t="s">
        <v>1025</v>
      </c>
      <c r="E325" s="1" t="s">
        <v>642</v>
      </c>
      <c r="F325" s="1" t="s">
        <v>1027</v>
      </c>
      <c r="G325" s="1" t="s">
        <v>57</v>
      </c>
      <c r="J325" s="1" t="s">
        <v>1026</v>
      </c>
    </row>
    <row r="326" spans="2:12" ht="15">
      <c r="B326" s="8">
        <v>39805</v>
      </c>
      <c r="C326" s="39" t="s">
        <v>1008</v>
      </c>
      <c r="D326" s="1" t="s">
        <v>1004</v>
      </c>
      <c r="E326" s="1" t="s">
        <v>1005</v>
      </c>
      <c r="F326" s="1">
        <v>815</v>
      </c>
      <c r="G326" s="1" t="s">
        <v>99</v>
      </c>
      <c r="H326" s="1" t="s">
        <v>99</v>
      </c>
      <c r="J326" s="1" t="s">
        <v>1006</v>
      </c>
      <c r="K326" s="1" t="s">
        <v>1007</v>
      </c>
      <c r="L326" s="1" t="s">
        <v>21</v>
      </c>
    </row>
    <row r="327" spans="2:12" ht="15">
      <c r="B327" s="8">
        <v>39805</v>
      </c>
      <c r="C327" s="39" t="s">
        <v>1008</v>
      </c>
      <c r="D327" s="1" t="s">
        <v>1004</v>
      </c>
      <c r="E327" s="1" t="s">
        <v>1005</v>
      </c>
      <c r="F327" s="1">
        <v>750</v>
      </c>
      <c r="G327" s="1" t="s">
        <v>1014</v>
      </c>
      <c r="H327" s="1" t="s">
        <v>1014</v>
      </c>
      <c r="J327" s="1" t="s">
        <v>1006</v>
      </c>
      <c r="K327" s="1" t="s">
        <v>1007</v>
      </c>
      <c r="L327" s="1" t="s">
        <v>21</v>
      </c>
    </row>
    <row r="328" spans="2:12" ht="15">
      <c r="B328" s="8">
        <v>39805</v>
      </c>
      <c r="C328" s="39" t="s">
        <v>1008</v>
      </c>
      <c r="D328" s="1" t="s">
        <v>1004</v>
      </c>
      <c r="E328" s="1" t="s">
        <v>1005</v>
      </c>
      <c r="F328" s="1">
        <v>720</v>
      </c>
      <c r="G328" s="1" t="s">
        <v>1015</v>
      </c>
      <c r="H328" s="1" t="s">
        <v>99</v>
      </c>
      <c r="J328" s="1" t="s">
        <v>1006</v>
      </c>
      <c r="K328" s="1" t="s">
        <v>1007</v>
      </c>
      <c r="L328" s="1" t="s">
        <v>21</v>
      </c>
    </row>
    <row r="329" spans="2:11" ht="15">
      <c r="B329" s="8">
        <v>39805</v>
      </c>
      <c r="C329" s="39" t="s">
        <v>1008</v>
      </c>
      <c r="D329" s="1" t="s">
        <v>1004</v>
      </c>
      <c r="E329" s="1" t="s">
        <v>1005</v>
      </c>
      <c r="F329" s="1">
        <v>1800</v>
      </c>
      <c r="G329" s="1" t="s">
        <v>214</v>
      </c>
      <c r="H329" s="1" t="s">
        <v>1016</v>
      </c>
      <c r="J329" s="1" t="s">
        <v>1006</v>
      </c>
      <c r="K329" s="1" t="s">
        <v>1007</v>
      </c>
    </row>
    <row r="330" spans="2:12" ht="15">
      <c r="B330" s="8">
        <v>39805</v>
      </c>
      <c r="C330" s="39" t="s">
        <v>1017</v>
      </c>
      <c r="D330" s="1" t="s">
        <v>1018</v>
      </c>
      <c r="E330" s="1" t="s">
        <v>330</v>
      </c>
      <c r="F330" s="1">
        <v>66</v>
      </c>
      <c r="G330" s="1" t="s">
        <v>99</v>
      </c>
      <c r="H330" s="1" t="s">
        <v>99</v>
      </c>
      <c r="J330" s="1" t="s">
        <v>1019</v>
      </c>
      <c r="L330" s="1" t="s">
        <v>25</v>
      </c>
    </row>
    <row r="331" spans="2:11" ht="15">
      <c r="B331" s="8">
        <v>39808</v>
      </c>
      <c r="C331" s="39" t="s">
        <v>1030</v>
      </c>
      <c r="D331" s="1" t="s">
        <v>1031</v>
      </c>
      <c r="E331" s="1" t="s">
        <v>287</v>
      </c>
      <c r="F331" s="1">
        <v>84</v>
      </c>
      <c r="G331" s="1" t="s">
        <v>99</v>
      </c>
      <c r="J331" s="1" t="s">
        <v>1032</v>
      </c>
      <c r="K331" s="1" t="s">
        <v>1033</v>
      </c>
    </row>
    <row r="332" spans="2:12" ht="15">
      <c r="B332" s="8">
        <v>39816</v>
      </c>
      <c r="C332" s="39" t="s">
        <v>1039</v>
      </c>
      <c r="D332" s="1" t="s">
        <v>1040</v>
      </c>
      <c r="E332" s="1" t="s">
        <v>1041</v>
      </c>
      <c r="L332" s="1" t="s">
        <v>25</v>
      </c>
    </row>
    <row r="333" spans="2:10" ht="25.5">
      <c r="B333" s="48">
        <v>39836</v>
      </c>
      <c r="C333" s="39" t="s">
        <v>1009</v>
      </c>
      <c r="D333" s="1" t="s">
        <v>1010</v>
      </c>
      <c r="E333" s="1" t="s">
        <v>1011</v>
      </c>
      <c r="F333" s="1">
        <v>60</v>
      </c>
      <c r="G333" s="1" t="s">
        <v>99</v>
      </c>
      <c r="H333" s="1" t="s">
        <v>1013</v>
      </c>
      <c r="J333" s="1" t="s">
        <v>1012</v>
      </c>
    </row>
    <row r="334" spans="2:12" ht="15">
      <c r="B334" s="8">
        <v>39821</v>
      </c>
      <c r="C334" s="39" t="s">
        <v>1045</v>
      </c>
      <c r="D334" s="1" t="s">
        <v>1048</v>
      </c>
      <c r="E334" s="1" t="s">
        <v>1046</v>
      </c>
      <c r="F334" s="1">
        <v>130</v>
      </c>
      <c r="G334" s="1" t="s">
        <v>99</v>
      </c>
      <c r="H334" s="1" t="s">
        <v>99</v>
      </c>
      <c r="J334" s="1" t="s">
        <v>1047</v>
      </c>
      <c r="L334" s="1" t="s">
        <v>41</v>
      </c>
    </row>
    <row r="335" spans="2:12" ht="15">
      <c r="B335" s="8">
        <v>39821</v>
      </c>
      <c r="C335" s="39" t="s">
        <v>1049</v>
      </c>
      <c r="D335" s="1" t="s">
        <v>1050</v>
      </c>
      <c r="E335" s="1" t="s">
        <v>512</v>
      </c>
      <c r="F335" s="1">
        <v>32</v>
      </c>
      <c r="J335" s="1" t="s">
        <v>1051</v>
      </c>
      <c r="L335" s="1" t="s">
        <v>15</v>
      </c>
    </row>
    <row r="336" spans="2:12" ht="15">
      <c r="B336" s="8">
        <v>39822</v>
      </c>
      <c r="C336" s="39" t="s">
        <v>994</v>
      </c>
      <c r="D336" s="1" t="s">
        <v>995</v>
      </c>
      <c r="E336" s="1" t="s">
        <v>518</v>
      </c>
      <c r="F336" s="1">
        <v>76</v>
      </c>
      <c r="J336" s="1" t="s">
        <v>1052</v>
      </c>
      <c r="L336" s="1" t="s">
        <v>41</v>
      </c>
    </row>
    <row r="337" spans="1:12" ht="15">
      <c r="A337" s="1">
        <v>27457</v>
      </c>
      <c r="B337" s="8">
        <v>39825</v>
      </c>
      <c r="C337" s="39" t="s">
        <v>1053</v>
      </c>
      <c r="D337" s="1" t="s">
        <v>1054</v>
      </c>
      <c r="E337" s="1" t="s">
        <v>370</v>
      </c>
      <c r="F337" s="1">
        <v>101</v>
      </c>
      <c r="J337" s="1" t="s">
        <v>1055</v>
      </c>
      <c r="K337" s="1" t="s">
        <v>1056</v>
      </c>
      <c r="L337" s="1" t="s">
        <v>41</v>
      </c>
    </row>
    <row r="338" spans="2:12" ht="15">
      <c r="B338" s="8">
        <v>39827</v>
      </c>
      <c r="C338" s="39" t="s">
        <v>1057</v>
      </c>
      <c r="D338" s="1" t="s">
        <v>1058</v>
      </c>
      <c r="E338" s="1" t="s">
        <v>916</v>
      </c>
      <c r="H338" s="1" t="s">
        <v>1060</v>
      </c>
      <c r="J338" s="1" t="s">
        <v>1059</v>
      </c>
      <c r="L338" s="1" t="s">
        <v>41</v>
      </c>
    </row>
    <row r="339" spans="2:12" ht="15">
      <c r="B339" s="8">
        <v>39827</v>
      </c>
      <c r="C339" s="39" t="s">
        <v>1061</v>
      </c>
      <c r="D339" s="1" t="s">
        <v>1062</v>
      </c>
      <c r="E339" s="1" t="s">
        <v>642</v>
      </c>
      <c r="F339" s="1">
        <v>72</v>
      </c>
      <c r="G339" s="1" t="s">
        <v>99</v>
      </c>
      <c r="H339" s="1" t="s">
        <v>99</v>
      </c>
      <c r="J339" s="1" t="s">
        <v>1063</v>
      </c>
      <c r="L339" s="1" t="s">
        <v>41</v>
      </c>
    </row>
    <row r="340" spans="2:10" ht="15">
      <c r="B340" s="8">
        <v>39830</v>
      </c>
      <c r="C340" s="39" t="s">
        <v>1064</v>
      </c>
      <c r="D340" s="1" t="s">
        <v>1065</v>
      </c>
      <c r="E340" s="1" t="s">
        <v>1066</v>
      </c>
      <c r="J340" s="1" t="s">
        <v>1067</v>
      </c>
    </row>
    <row r="341" spans="2:12" ht="15">
      <c r="B341" s="8">
        <v>39832</v>
      </c>
      <c r="C341" s="39" t="s">
        <v>1057</v>
      </c>
      <c r="D341" s="1" t="s">
        <v>1058</v>
      </c>
      <c r="E341" s="1" t="s">
        <v>916</v>
      </c>
      <c r="J341" s="1" t="s">
        <v>1059</v>
      </c>
      <c r="L341" s="1" t="s">
        <v>41</v>
      </c>
    </row>
    <row r="342" spans="2:11" ht="15">
      <c r="B342" s="8">
        <v>39842</v>
      </c>
      <c r="C342" s="39" t="s">
        <v>1068</v>
      </c>
      <c r="D342" s="1" t="s">
        <v>1069</v>
      </c>
      <c r="E342" s="1" t="s">
        <v>610</v>
      </c>
      <c r="J342" s="1" t="s">
        <v>1070</v>
      </c>
      <c r="K342" s="1" t="s">
        <v>1071</v>
      </c>
    </row>
    <row r="343" ht="15">
      <c r="C343" s="39"/>
    </row>
    <row r="344" ht="15">
      <c r="C344" s="39"/>
    </row>
    <row r="345" ht="15">
      <c r="C345" s="39"/>
    </row>
    <row r="346" ht="15">
      <c r="C346" s="39"/>
    </row>
  </sheetData>
  <mergeCells count="1">
    <mergeCell ref="B1:I1"/>
  </mergeCells>
  <printOptions/>
  <pageMargins left="0.25" right="0.2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nextday</dc:creator>
  <cp:keywords/>
  <dc:description/>
  <cp:lastModifiedBy>Alvaro Cestti</cp:lastModifiedBy>
  <cp:lastPrinted>2008-12-20T03:20:26Z</cp:lastPrinted>
  <dcterms:created xsi:type="dcterms:W3CDTF">2008-04-01T13:56:03Z</dcterms:created>
  <dcterms:modified xsi:type="dcterms:W3CDTF">2009-01-14T23:36:13Z</dcterms:modified>
  <cp:category/>
  <cp:version/>
  <cp:contentType/>
  <cp:contentStatus/>
</cp:coreProperties>
</file>